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Liene\Desktop\CA- Palīgēkas jums Jūras iela 13, Alojā\"/>
    </mc:Choice>
  </mc:AlternateContent>
  <xr:revisionPtr revIDLastSave="0" documentId="13_ncr:1_{F80850A6-802E-4B1D-910E-8F6697FD9FA6}" xr6:coauthVersionLast="47" xr6:coauthVersionMax="47" xr10:uidLastSave="{00000000-0000-0000-0000-000000000000}"/>
  <bookViews>
    <workbookView xWindow="-28920" yWindow="-120" windowWidth="29040" windowHeight="15840" tabRatio="934" firstSheet="3" activeTab="3" xr2:uid="{00000000-000D-0000-FFFF-FFFF00000000}"/>
  </bookViews>
  <sheets>
    <sheet name="D_veidi" sheetId="143" state="hidden" r:id="rId1"/>
    <sheet name="PA" sheetId="142" state="hidden" r:id="rId2"/>
    <sheet name="BUV_KOPT" sheetId="141" state="hidden" r:id="rId3"/>
    <sheet name="KOPS" sheetId="140" r:id="rId4"/>
    <sheet name="1" sheetId="144" r:id="rId5"/>
    <sheet name="2" sheetId="146" r:id="rId6"/>
  </sheets>
  <definedNames>
    <definedName name="_xlnm._FilterDatabase" localSheetId="4" hidden="1">'1'!$A$17:$P$70</definedName>
    <definedName name="_xlnm._FilterDatabase" localSheetId="5" hidden="1">'2'!$A$17:$P$40</definedName>
    <definedName name="_xlnm.Print_Area" localSheetId="4">'1'!$A$1:$P$79</definedName>
    <definedName name="_xlnm.Print_Area" localSheetId="5">'2'!$A$1:$P$49</definedName>
    <definedName name="_xlnm.Print_Area" localSheetId="3">KOPS!$A$1:$S$31</definedName>
  </definedNames>
  <calcPr calcId="191029"/>
</workbook>
</file>

<file path=xl/calcChain.xml><?xml version="1.0" encoding="utf-8"?>
<calcChain xmlns="http://schemas.openxmlformats.org/spreadsheetml/2006/main">
  <c r="H18" i="140" l="1"/>
  <c r="F18" i="140"/>
  <c r="G18" i="140"/>
  <c r="E18" i="140"/>
  <c r="E37" i="144"/>
  <c r="E40" i="144"/>
  <c r="E21" i="146"/>
  <c r="E20" i="146"/>
  <c r="E19" i="146"/>
  <c r="O65" i="144"/>
  <c r="N65" i="144"/>
  <c r="L65" i="144"/>
  <c r="G65" i="144"/>
  <c r="H65" i="144" s="1"/>
  <c r="O64" i="144"/>
  <c r="N64" i="144"/>
  <c r="L64" i="144"/>
  <c r="G64" i="144"/>
  <c r="H64" i="144" s="1"/>
  <c r="O63" i="144"/>
  <c r="N63" i="144"/>
  <c r="L63" i="144"/>
  <c r="G63" i="144"/>
  <c r="H63" i="144" s="1"/>
  <c r="O62" i="144"/>
  <c r="N62" i="144"/>
  <c r="L62" i="144"/>
  <c r="G62" i="144"/>
  <c r="H62" i="144" s="1"/>
  <c r="O61" i="144"/>
  <c r="N61" i="144"/>
  <c r="L61" i="144"/>
  <c r="E59" i="144"/>
  <c r="E57" i="144"/>
  <c r="E58" i="144" s="1"/>
  <c r="L58" i="144" s="1"/>
  <c r="A56" i="144"/>
  <c r="A57" i="144" s="1"/>
  <c r="A58" i="144" s="1"/>
  <c r="A59" i="144" s="1"/>
  <c r="A60" i="144" s="1"/>
  <c r="A61" i="144" s="1"/>
  <c r="A62" i="144" s="1"/>
  <c r="A63" i="144" s="1"/>
  <c r="A64" i="144" s="1"/>
  <c r="A65" i="144" s="1"/>
  <c r="B62" i="144"/>
  <c r="B61" i="144"/>
  <c r="O60" i="144"/>
  <c r="N60" i="144"/>
  <c r="L60" i="144"/>
  <c r="B60" i="144"/>
  <c r="B59" i="144"/>
  <c r="B58" i="144"/>
  <c r="O57" i="144"/>
  <c r="L57" i="144"/>
  <c r="B57" i="144"/>
  <c r="E54" i="144"/>
  <c r="E51" i="144"/>
  <c r="E50" i="144"/>
  <c r="E49" i="144"/>
  <c r="E48" i="144"/>
  <c r="E45" i="144"/>
  <c r="E44" i="144" s="1"/>
  <c r="E47" i="144"/>
  <c r="E46" i="144"/>
  <c r="E42" i="144"/>
  <c r="E38" i="144"/>
  <c r="E39" i="144"/>
  <c r="E34" i="144"/>
  <c r="E35" i="144" s="1"/>
  <c r="E32" i="144"/>
  <c r="E33" i="144"/>
  <c r="E31" i="144"/>
  <c r="E26" i="144"/>
  <c r="B63" i="144"/>
  <c r="O56" i="144"/>
  <c r="N56" i="144"/>
  <c r="L56" i="144"/>
  <c r="B56" i="144"/>
  <c r="O55" i="144"/>
  <c r="N55" i="144"/>
  <c r="L55" i="144"/>
  <c r="B55" i="144"/>
  <c r="O54" i="144"/>
  <c r="N54" i="144"/>
  <c r="L54" i="144"/>
  <c r="B54" i="144"/>
  <c r="O53" i="144"/>
  <c r="N53" i="144"/>
  <c r="L53" i="144"/>
  <c r="B53" i="144"/>
  <c r="O52" i="144"/>
  <c r="N52" i="144"/>
  <c r="L52" i="144"/>
  <c r="B52" i="144"/>
  <c r="O66" i="144"/>
  <c r="N66" i="144"/>
  <c r="L66" i="144"/>
  <c r="G66" i="144"/>
  <c r="H66" i="144" s="1"/>
  <c r="B66" i="144"/>
  <c r="B65" i="144"/>
  <c r="B64" i="144"/>
  <c r="E21" i="144"/>
  <c r="E19" i="144"/>
  <c r="E20" i="144" s="1"/>
  <c r="M61" i="144" l="1"/>
  <c r="P61" i="144" s="1"/>
  <c r="K63" i="144"/>
  <c r="M63" i="144"/>
  <c r="P63" i="144" s="1"/>
  <c r="M62" i="144"/>
  <c r="P62" i="144" s="1"/>
  <c r="K62" i="144"/>
  <c r="K65" i="144"/>
  <c r="M65" i="144"/>
  <c r="P65" i="144" s="1"/>
  <c r="K64" i="144"/>
  <c r="M64" i="144"/>
  <c r="P64" i="144" s="1"/>
  <c r="N57" i="144"/>
  <c r="O59" i="144"/>
  <c r="L59" i="144"/>
  <c r="N59" i="144"/>
  <c r="O58" i="144"/>
  <c r="N58" i="144"/>
  <c r="M58" i="144"/>
  <c r="M59" i="144"/>
  <c r="M60" i="144"/>
  <c r="P60" i="144" s="1"/>
  <c r="M57" i="144"/>
  <c r="P57" i="144" s="1"/>
  <c r="M55" i="144"/>
  <c r="P55" i="144" s="1"/>
  <c r="M53" i="144"/>
  <c r="P53" i="144" s="1"/>
  <c r="M54" i="144"/>
  <c r="P54" i="144" s="1"/>
  <c r="M52" i="144"/>
  <c r="P52" i="144" s="1"/>
  <c r="M56" i="144"/>
  <c r="P56" i="144" s="1"/>
  <c r="K66" i="144"/>
  <c r="M66" i="144"/>
  <c r="P66" i="144" s="1"/>
  <c r="P58" i="144" l="1"/>
  <c r="P59" i="144"/>
  <c r="G67" i="144" l="1"/>
  <c r="G68" i="144"/>
  <c r="G69" i="144"/>
  <c r="M31" i="144"/>
  <c r="M38" i="144"/>
  <c r="L35" i="144"/>
  <c r="O26" i="144"/>
  <c r="N26" i="144"/>
  <c r="L26" i="144"/>
  <c r="L27" i="144"/>
  <c r="N27" i="144"/>
  <c r="O27" i="144"/>
  <c r="L28" i="144"/>
  <c r="N28" i="144"/>
  <c r="O28" i="144"/>
  <c r="L29" i="144"/>
  <c r="N29" i="144"/>
  <c r="O29" i="144"/>
  <c r="L30" i="144"/>
  <c r="N30" i="144"/>
  <c r="O30" i="144"/>
  <c r="L31" i="144"/>
  <c r="N31" i="144"/>
  <c r="O31" i="144"/>
  <c r="L32" i="144"/>
  <c r="N32" i="144"/>
  <c r="O32" i="144"/>
  <c r="L33" i="144"/>
  <c r="N33" i="144"/>
  <c r="O33" i="144"/>
  <c r="M34" i="144"/>
  <c r="L34" i="144"/>
  <c r="N34" i="144"/>
  <c r="O34" i="144"/>
  <c r="O35" i="144"/>
  <c r="L36" i="144"/>
  <c r="N36" i="144"/>
  <c r="O36" i="144"/>
  <c r="L37" i="144"/>
  <c r="L38" i="144"/>
  <c r="N38" i="144"/>
  <c r="O38" i="144"/>
  <c r="L39" i="144"/>
  <c r="N39" i="144"/>
  <c r="O39" i="144"/>
  <c r="O40" i="144"/>
  <c r="L41" i="144"/>
  <c r="N41" i="144"/>
  <c r="O41" i="144"/>
  <c r="L42" i="144"/>
  <c r="N42" i="144"/>
  <c r="O42" i="144"/>
  <c r="L43" i="144"/>
  <c r="N43" i="144"/>
  <c r="O43" i="144"/>
  <c r="L44" i="144"/>
  <c r="N44" i="144"/>
  <c r="O44" i="144"/>
  <c r="L45" i="144"/>
  <c r="N45" i="144"/>
  <c r="O45" i="144"/>
  <c r="L46" i="144"/>
  <c r="N46" i="144"/>
  <c r="O46" i="144"/>
  <c r="M47" i="144"/>
  <c r="L47" i="144"/>
  <c r="N47" i="144"/>
  <c r="O47" i="144"/>
  <c r="L48" i="144"/>
  <c r="N48" i="144"/>
  <c r="O48" i="144"/>
  <c r="P31" i="144" l="1"/>
  <c r="O18" i="144"/>
  <c r="L18" i="144"/>
  <c r="M18" i="144"/>
  <c r="N18" i="144"/>
  <c r="P47" i="144"/>
  <c r="P38" i="144"/>
  <c r="M36" i="144"/>
  <c r="P36" i="144" s="1"/>
  <c r="P34" i="144"/>
  <c r="M32" i="144"/>
  <c r="P32" i="144" s="1"/>
  <c r="M41" i="144"/>
  <c r="P41" i="144" s="1"/>
  <c r="M29" i="144"/>
  <c r="P29" i="144" s="1"/>
  <c r="M28" i="144"/>
  <c r="P28" i="144" s="1"/>
  <c r="M44" i="144"/>
  <c r="P44" i="144" s="1"/>
  <c r="N35" i="144"/>
  <c r="M35" i="144"/>
  <c r="M26" i="144"/>
  <c r="P26" i="144" s="1"/>
  <c r="M33" i="144"/>
  <c r="P33" i="144" s="1"/>
  <c r="M42" i="144"/>
  <c r="P42" i="144" s="1"/>
  <c r="M30" i="144"/>
  <c r="P30" i="144" s="1"/>
  <c r="M45" i="144"/>
  <c r="P45" i="144" s="1"/>
  <c r="M39" i="144"/>
  <c r="P39" i="144" s="1"/>
  <c r="M27" i="144"/>
  <c r="P27" i="144" s="1"/>
  <c r="M48" i="144"/>
  <c r="P48" i="144" s="1"/>
  <c r="N40" i="144"/>
  <c r="O37" i="144"/>
  <c r="M46" i="144"/>
  <c r="P46" i="144" s="1"/>
  <c r="M43" i="144"/>
  <c r="P43" i="144" s="1"/>
  <c r="M40" i="144"/>
  <c r="N37" i="144"/>
  <c r="L40" i="144"/>
  <c r="M37" i="144"/>
  <c r="O25" i="144"/>
  <c r="N25" i="144"/>
  <c r="L25" i="144"/>
  <c r="L23" i="144"/>
  <c r="M23" i="144"/>
  <c r="O22" i="144"/>
  <c r="O21" i="144"/>
  <c r="P18" i="144" l="1"/>
  <c r="P35" i="144"/>
  <c r="P40" i="144"/>
  <c r="P37" i="144"/>
  <c r="O23" i="144"/>
  <c r="N23" i="144"/>
  <c r="M25" i="144"/>
  <c r="P25" i="144" s="1"/>
  <c r="L24" i="144"/>
  <c r="M24" i="144"/>
  <c r="O24" i="144"/>
  <c r="N24" i="144"/>
  <c r="L22" i="144"/>
  <c r="M22" i="144"/>
  <c r="N22" i="144"/>
  <c r="L21" i="144"/>
  <c r="M21" i="144"/>
  <c r="N21" i="144"/>
  <c r="P21" i="144" l="1"/>
  <c r="P23" i="144"/>
  <c r="P22" i="144"/>
  <c r="P24" i="144"/>
  <c r="B42" i="144" l="1"/>
  <c r="B41" i="144"/>
  <c r="B40" i="144"/>
  <c r="B39" i="144"/>
  <c r="B38" i="144"/>
  <c r="B37" i="144"/>
  <c r="B36" i="144"/>
  <c r="B35" i="144"/>
  <c r="B34" i="144"/>
  <c r="B33" i="144"/>
  <c r="B32" i="144"/>
  <c r="B31" i="144"/>
  <c r="B48" i="144"/>
  <c r="B47" i="144"/>
  <c r="B46" i="144"/>
  <c r="B45" i="144"/>
  <c r="B44" i="144"/>
  <c r="B43" i="144"/>
  <c r="O51" i="144"/>
  <c r="N51" i="144"/>
  <c r="L51" i="144"/>
  <c r="M51" i="144"/>
  <c r="B51" i="144"/>
  <c r="O50" i="144"/>
  <c r="N50" i="144"/>
  <c r="L50" i="144"/>
  <c r="B50" i="144"/>
  <c r="O49" i="144"/>
  <c r="N49" i="144"/>
  <c r="L49" i="144"/>
  <c r="B49" i="144"/>
  <c r="P51" i="144" l="1"/>
  <c r="M50" i="144"/>
  <c r="P50" i="144" s="1"/>
  <c r="M49" i="144"/>
  <c r="P49" i="144" s="1"/>
  <c r="N20" i="144" l="1"/>
  <c r="L20" i="144"/>
  <c r="O20" i="144"/>
  <c r="B28" i="144"/>
  <c r="O36" i="146"/>
  <c r="N36" i="146"/>
  <c r="L36" i="146"/>
  <c r="G36" i="146"/>
  <c r="H36" i="146" s="1"/>
  <c r="O35" i="146"/>
  <c r="N35" i="146"/>
  <c r="L35" i="146"/>
  <c r="G35" i="146"/>
  <c r="H35" i="146" s="1"/>
  <c r="O34" i="146"/>
  <c r="N34" i="146"/>
  <c r="L34" i="146"/>
  <c r="G34" i="146"/>
  <c r="H34" i="146" s="1"/>
  <c r="O33" i="146"/>
  <c r="N33" i="146"/>
  <c r="L33" i="146"/>
  <c r="G33" i="146"/>
  <c r="H33" i="146" s="1"/>
  <c r="G32" i="146"/>
  <c r="H32" i="146" s="1"/>
  <c r="K32" i="146" s="1"/>
  <c r="G31" i="146"/>
  <c r="H31" i="146" s="1"/>
  <c r="K31" i="146" s="1"/>
  <c r="G30" i="146"/>
  <c r="H30" i="146" s="1"/>
  <c r="O31" i="146"/>
  <c r="O29" i="146"/>
  <c r="N29" i="146"/>
  <c r="L29" i="146"/>
  <c r="G29" i="146"/>
  <c r="H29" i="146" s="1"/>
  <c r="O28" i="146"/>
  <c r="N28" i="146"/>
  <c r="L28" i="146"/>
  <c r="G28" i="146"/>
  <c r="H28" i="146" s="1"/>
  <c r="M28" i="146" s="1"/>
  <c r="G27" i="146"/>
  <c r="H27" i="146" s="1"/>
  <c r="K27" i="146" s="1"/>
  <c r="G26" i="146"/>
  <c r="H26" i="146" s="1"/>
  <c r="N26" i="146"/>
  <c r="G25" i="146"/>
  <c r="H25" i="146" s="1"/>
  <c r="K25" i="146" s="1"/>
  <c r="O25" i="146"/>
  <c r="O24" i="146"/>
  <c r="N24" i="146"/>
  <c r="L24" i="146"/>
  <c r="G24" i="146"/>
  <c r="H24" i="146" s="1"/>
  <c r="O23" i="146"/>
  <c r="N23" i="146"/>
  <c r="L23" i="146"/>
  <c r="G23" i="146"/>
  <c r="H23" i="146" s="1"/>
  <c r="O20" i="146"/>
  <c r="O19" i="146"/>
  <c r="N19" i="146"/>
  <c r="L19" i="146"/>
  <c r="M19" i="146"/>
  <c r="O18" i="146"/>
  <c r="N18" i="146"/>
  <c r="L18" i="146"/>
  <c r="M18" i="146"/>
  <c r="A2" i="146"/>
  <c r="A1" i="146"/>
  <c r="M20" i="144" l="1"/>
  <c r="P20" i="144" s="1"/>
  <c r="P18" i="146"/>
  <c r="N32" i="146"/>
  <c r="P28" i="146"/>
  <c r="M27" i="146"/>
  <c r="N20" i="146"/>
  <c r="O27" i="146"/>
  <c r="M20" i="146"/>
  <c r="N27" i="146"/>
  <c r="P19" i="146"/>
  <c r="O26" i="146"/>
  <c r="L27" i="146"/>
  <c r="O22" i="146"/>
  <c r="O30" i="146"/>
  <c r="L30" i="146"/>
  <c r="N30" i="146"/>
  <c r="L25" i="146"/>
  <c r="L26" i="146"/>
  <c r="M33" i="146"/>
  <c r="P33" i="146" s="1"/>
  <c r="K33" i="146"/>
  <c r="M35" i="146"/>
  <c r="P35" i="146" s="1"/>
  <c r="K35" i="146"/>
  <c r="M36" i="146"/>
  <c r="P36" i="146" s="1"/>
  <c r="K36" i="146"/>
  <c r="M30" i="146"/>
  <c r="K30" i="146"/>
  <c r="M23" i="146"/>
  <c r="P23" i="146" s="1"/>
  <c r="K23" i="146"/>
  <c r="M34" i="146"/>
  <c r="P34" i="146" s="1"/>
  <c r="K34" i="146"/>
  <c r="M26" i="146"/>
  <c r="K26" i="146"/>
  <c r="M24" i="146"/>
  <c r="P24" i="146" s="1"/>
  <c r="K24" i="146"/>
  <c r="M29" i="146"/>
  <c r="P29" i="146" s="1"/>
  <c r="K29" i="146"/>
  <c r="M25" i="146"/>
  <c r="K28" i="146"/>
  <c r="L21" i="146"/>
  <c r="N25" i="146"/>
  <c r="M21" i="146"/>
  <c r="N21" i="146"/>
  <c r="L31" i="146"/>
  <c r="L20" i="146"/>
  <c r="O21" i="146"/>
  <c r="M31" i="146"/>
  <c r="N31" i="146"/>
  <c r="O32" i="146" l="1"/>
  <c r="M32" i="146"/>
  <c r="P32" i="146" s="1"/>
  <c r="P30" i="146"/>
  <c r="L32" i="146"/>
  <c r="P20" i="146"/>
  <c r="P26" i="146"/>
  <c r="P27" i="146"/>
  <c r="L22" i="146"/>
  <c r="N22" i="146"/>
  <c r="M22" i="146"/>
  <c r="P31" i="146"/>
  <c r="P25" i="146"/>
  <c r="P21" i="146"/>
  <c r="P22" i="146" l="1"/>
  <c r="M43" i="146" l="1"/>
  <c r="M42" i="146"/>
  <c r="M41" i="146"/>
  <c r="O39" i="146"/>
  <c r="N39" i="146"/>
  <c r="L39" i="146"/>
  <c r="G39" i="146"/>
  <c r="H39" i="146" s="1"/>
  <c r="M39" i="146" s="1"/>
  <c r="B39" i="146"/>
  <c r="O38" i="146"/>
  <c r="N38" i="146"/>
  <c r="L38" i="146"/>
  <c r="G38" i="146"/>
  <c r="H38" i="146" s="1"/>
  <c r="M38" i="146" s="1"/>
  <c r="B38" i="146"/>
  <c r="O37" i="146"/>
  <c r="N37" i="146"/>
  <c r="L37" i="146"/>
  <c r="G37" i="146"/>
  <c r="H37" i="146" s="1"/>
  <c r="B37" i="146"/>
  <c r="B36" i="146"/>
  <c r="B35" i="146"/>
  <c r="B34" i="146"/>
  <c r="B33" i="146"/>
  <c r="B32" i="146"/>
  <c r="B31" i="146"/>
  <c r="B30" i="146"/>
  <c r="B29" i="146"/>
  <c r="B28" i="146"/>
  <c r="B27" i="146"/>
  <c r="B26" i="146"/>
  <c r="B25" i="146"/>
  <c r="B24" i="146"/>
  <c r="B23" i="146"/>
  <c r="B22" i="146"/>
  <c r="B21" i="146"/>
  <c r="B20" i="146"/>
  <c r="B19" i="146"/>
  <c r="A19" i="146"/>
  <c r="A20" i="146" s="1"/>
  <c r="A21" i="146" s="1"/>
  <c r="A22" i="146" s="1"/>
  <c r="A23" i="146" s="1"/>
  <c r="A24" i="146" s="1"/>
  <c r="A25" i="146" s="1"/>
  <c r="A26" i="146" s="1"/>
  <c r="A27" i="146" s="1"/>
  <c r="A28" i="146" s="1"/>
  <c r="A29" i="146" s="1"/>
  <c r="A30" i="146" s="1"/>
  <c r="A31" i="146" s="1"/>
  <c r="A32" i="146" s="1"/>
  <c r="A33" i="146" s="1"/>
  <c r="A34" i="146" s="1"/>
  <c r="A35" i="146" s="1"/>
  <c r="A36" i="146" s="1"/>
  <c r="A37" i="146" s="1"/>
  <c r="B18" i="146"/>
  <c r="A18" i="146"/>
  <c r="A8" i="146"/>
  <c r="A7" i="146"/>
  <c r="A6" i="146"/>
  <c r="A5" i="146"/>
  <c r="A4" i="146"/>
  <c r="C17" i="146"/>
  <c r="H68" i="144"/>
  <c r="L68" i="144"/>
  <c r="B68" i="144"/>
  <c r="O67" i="144"/>
  <c r="N67" i="144"/>
  <c r="L67" i="144"/>
  <c r="H67" i="144"/>
  <c r="K67" i="144" s="1"/>
  <c r="B67" i="144"/>
  <c r="B30" i="144"/>
  <c r="B29" i="144"/>
  <c r="B27" i="144"/>
  <c r="B26" i="144"/>
  <c r="B25" i="144"/>
  <c r="B24" i="144"/>
  <c r="B23" i="144"/>
  <c r="B22" i="144"/>
  <c r="B21" i="144"/>
  <c r="B20" i="144"/>
  <c r="A1" i="140"/>
  <c r="M37" i="146" l="1"/>
  <c r="A38" i="146"/>
  <c r="A39" i="146" s="1"/>
  <c r="P39" i="146"/>
  <c r="P37" i="146"/>
  <c r="P38" i="146"/>
  <c r="L40" i="146"/>
  <c r="H17" i="140" s="1"/>
  <c r="N40" i="146"/>
  <c r="F17" i="140" s="1"/>
  <c r="O40" i="146"/>
  <c r="G17" i="140" s="1"/>
  <c r="K39" i="146"/>
  <c r="K38" i="146"/>
  <c r="K37" i="146"/>
  <c r="K68" i="144"/>
  <c r="M68" i="144"/>
  <c r="M67" i="144"/>
  <c r="P67" i="144" s="1"/>
  <c r="N68" i="144"/>
  <c r="O68" i="144"/>
  <c r="M73" i="144"/>
  <c r="M72" i="144"/>
  <c r="M71" i="144"/>
  <c r="H69" i="144"/>
  <c r="M40" i="146" l="1"/>
  <c r="E17" i="140" s="1"/>
  <c r="P68" i="144"/>
  <c r="D18" i="140"/>
  <c r="J18" i="140" s="1"/>
  <c r="P40" i="146" l="1"/>
  <c r="P43" i="146" s="1"/>
  <c r="L19" i="144"/>
  <c r="O69" i="144"/>
  <c r="N69" i="144"/>
  <c r="L69" i="144"/>
  <c r="B69" i="144"/>
  <c r="O19" i="144"/>
  <c r="N19" i="144"/>
  <c r="B19" i="144"/>
  <c r="B18" i="144"/>
  <c r="A18" i="144"/>
  <c r="A19" i="144" s="1"/>
  <c r="A8" i="144"/>
  <c r="A7" i="144"/>
  <c r="A6" i="144"/>
  <c r="A5" i="144"/>
  <c r="A4" i="144"/>
  <c r="A1" i="144"/>
  <c r="A20" i="144" l="1"/>
  <c r="A21" i="144" s="1"/>
  <c r="A22" i="144" s="1"/>
  <c r="A23" i="144" s="1"/>
  <c r="A24" i="144" s="1"/>
  <c r="P41" i="146"/>
  <c r="P42" i="146" s="1"/>
  <c r="D17" i="140"/>
  <c r="J17" i="140" s="1"/>
  <c r="O70" i="144"/>
  <c r="G16" i="140" s="1"/>
  <c r="G19" i="140" s="1"/>
  <c r="M69" i="144"/>
  <c r="P69" i="144" s="1"/>
  <c r="K69" i="144"/>
  <c r="M19" i="144"/>
  <c r="P19" i="144" s="1"/>
  <c r="A25" i="144" l="1"/>
  <c r="A26" i="144" s="1"/>
  <c r="A27" i="144" s="1"/>
  <c r="P44" i="146"/>
  <c r="N70" i="144"/>
  <c r="F16" i="140" s="1"/>
  <c r="F19" i="140" s="1"/>
  <c r="L70" i="144"/>
  <c r="H16" i="140" s="1"/>
  <c r="H19" i="140" s="1"/>
  <c r="M70" i="144"/>
  <c r="E16" i="140" s="1"/>
  <c r="E19" i="140" s="1"/>
  <c r="A28" i="144" l="1"/>
  <c r="D16" i="140"/>
  <c r="P70" i="144"/>
  <c r="A2" i="144"/>
  <c r="C17" i="144" s="1"/>
  <c r="D19" i="140" l="1"/>
  <c r="J16" i="140"/>
  <c r="A29" i="144"/>
  <c r="A30" i="144" s="1"/>
  <c r="A31" i="144" s="1"/>
  <c r="A32" i="144" s="1"/>
  <c r="A33" i="144" s="1"/>
  <c r="A34" i="144" s="1"/>
  <c r="A35" i="144" s="1"/>
  <c r="A36" i="144" s="1"/>
  <c r="A37" i="144" s="1"/>
  <c r="A38" i="144" s="1"/>
  <c r="A39" i="144" s="1"/>
  <c r="A40" i="144" s="1"/>
  <c r="A41" i="144" s="1"/>
  <c r="A42" i="144" s="1"/>
  <c r="P71" i="144"/>
  <c r="P72" i="144" s="1"/>
  <c r="P73" i="144"/>
  <c r="B24" i="141"/>
  <c r="B23" i="141"/>
  <c r="A44" i="142"/>
  <c r="A13" i="142"/>
  <c r="A12" i="142"/>
  <c r="A10" i="142"/>
  <c r="A2" i="142"/>
  <c r="A3" i="142"/>
  <c r="A6" i="142"/>
  <c r="A5" i="142"/>
  <c r="A4" i="142"/>
  <c r="A1" i="142"/>
  <c r="A4" i="140"/>
  <c r="A13" i="141"/>
  <c r="A14" i="141"/>
  <c r="A18" i="141"/>
  <c r="A17" i="141"/>
  <c r="A16" i="141"/>
  <c r="A15" i="141"/>
  <c r="A36" i="141"/>
  <c r="A62" i="142" s="1"/>
  <c r="A32" i="141"/>
  <c r="A59" i="142" s="1"/>
  <c r="A21" i="140"/>
  <c r="A22" i="140"/>
  <c r="A43" i="142" s="1"/>
  <c r="A20" i="140"/>
  <c r="A42" i="142" s="1"/>
  <c r="A10" i="146"/>
  <c r="A8" i="140"/>
  <c r="A7" i="140"/>
  <c r="A6" i="140"/>
  <c r="B44" i="142"/>
  <c r="A43" i="144" l="1"/>
  <c r="A44" i="144" s="1"/>
  <c r="A45" i="144" s="1"/>
  <c r="P74" i="144"/>
  <c r="A10" i="144"/>
  <c r="B40" i="142"/>
  <c r="L10" i="140"/>
  <c r="A12" i="146" s="1"/>
  <c r="A46" i="144" l="1"/>
  <c r="A47" i="144" s="1"/>
  <c r="A48" i="144" s="1"/>
  <c r="A12" i="144"/>
  <c r="B41" i="142"/>
  <c r="A64" i="142"/>
  <c r="A49" i="144" l="1"/>
  <c r="A50" i="144" s="1"/>
  <c r="C24" i="141"/>
  <c r="B39" i="142"/>
  <c r="A51" i="144" l="1"/>
  <c r="A52" i="144" s="1"/>
  <c r="A53" i="144" s="1"/>
  <c r="A54" i="144" s="1"/>
  <c r="A55" i="144" s="1"/>
  <c r="A66" i="144" s="1"/>
  <c r="A67" i="144" s="1"/>
  <c r="A68" i="144" s="1"/>
  <c r="A69" i="144" s="1"/>
  <c r="J19" i="140"/>
  <c r="D22" i="140"/>
  <c r="D20" i="140"/>
  <c r="B42" i="142" l="1"/>
  <c r="D21" i="140"/>
  <c r="B43" i="142"/>
  <c r="D23" i="140"/>
  <c r="C23" i="141" l="1"/>
  <c r="C26" i="141" s="1"/>
  <c r="C28" i="141" l="1"/>
  <c r="C29" i="141" s="1"/>
  <c r="B45" i="142" s="1"/>
  <c r="B46" i="142" s="1"/>
  <c r="C30" i="141" l="1"/>
</calcChain>
</file>

<file path=xl/sharedStrings.xml><?xml version="1.0" encoding="utf-8"?>
<sst xmlns="http://schemas.openxmlformats.org/spreadsheetml/2006/main" count="546" uniqueCount="445">
  <si>
    <t>(paraksts un tā atšifrējums, datums)</t>
  </si>
  <si>
    <t>Kods</t>
  </si>
  <si>
    <t>Darba nosaukums</t>
  </si>
  <si>
    <t>(darba veids vai konstruktīvā nosaukums)</t>
  </si>
  <si>
    <t>N.
p.k.</t>
  </si>
  <si>
    <t>(darba veids vai konstruktīvā elementa nosaukums)</t>
  </si>
  <si>
    <r>
      <t xml:space="preserve">Par kopējo summu, </t>
    </r>
    <r>
      <rPr>
        <i/>
        <sz val="9"/>
        <rFont val="Arial"/>
        <family val="2"/>
        <charset val="186"/>
      </rPr>
      <t>euro</t>
    </r>
  </si>
  <si>
    <t>Kopējā darbietilpība, c/h</t>
  </si>
  <si>
    <t xml:space="preserve">Tāme sastādīta :  </t>
  </si>
  <si>
    <t>Nr.
p.k.</t>
  </si>
  <si>
    <t>Darba veids vai
 konstruktīvā 
elementa nosaukums</t>
  </si>
  <si>
    <t>Tai skaitā</t>
  </si>
  <si>
    <t>Darb-
ietilpība
 (c/h)</t>
  </si>
  <si>
    <t>Kopā:</t>
  </si>
  <si>
    <t xml:space="preserve">Pavisam kopā </t>
  </si>
  <si>
    <t>Vienības izmaksas</t>
  </si>
  <si>
    <t>Kopā uz visu apjomu</t>
  </si>
  <si>
    <t>laika norma (c/h)</t>
  </si>
  <si>
    <t>darba samaksas likme (Eur/h)</t>
  </si>
  <si>
    <t xml:space="preserve">darba alga </t>
  </si>
  <si>
    <t>būvizstrādājumi</t>
  </si>
  <si>
    <t xml:space="preserve">mehānismi </t>
  </si>
  <si>
    <t>kopā</t>
  </si>
  <si>
    <t>darbietilpība (c/h)</t>
  </si>
  <si>
    <t xml:space="preserve">summa </t>
  </si>
  <si>
    <t>Apstiprinu:</t>
  </si>
  <si>
    <t>(pasūtītāja paraksts un tā atšifrējums)</t>
  </si>
  <si>
    <t>Z.v.</t>
  </si>
  <si>
    <t>_______.gada ____.____________</t>
  </si>
  <si>
    <t>PASŪTĪTĀJA BŪVNIECĪBAS KOPTĀME</t>
  </si>
  <si>
    <t>Nr.p.k.</t>
  </si>
  <si>
    <t>Darba veids</t>
  </si>
  <si>
    <t>Kopā</t>
  </si>
  <si>
    <t>Pavisam būvniecības izmaksas</t>
  </si>
  <si>
    <t xml:space="preserve">Tāmes izmaksas (euro) </t>
  </si>
  <si>
    <r>
      <t>Tāmes izmaksas 
(</t>
    </r>
    <r>
      <rPr>
        <b/>
        <i/>
        <sz val="9"/>
        <rFont val="Arial"/>
        <family val="2"/>
        <charset val="186"/>
      </rPr>
      <t>euro</t>
    </r>
    <r>
      <rPr>
        <b/>
        <sz val="9"/>
        <rFont val="Arial"/>
        <family val="2"/>
        <charset val="186"/>
      </rPr>
      <t>)</t>
    </r>
  </si>
  <si>
    <r>
      <t>Tāmes izmaksas (</t>
    </r>
    <r>
      <rPr>
        <b/>
        <i/>
        <sz val="10"/>
        <rFont val="Arial"/>
        <family val="2"/>
        <charset val="186"/>
      </rPr>
      <t>euro</t>
    </r>
    <r>
      <rPr>
        <b/>
        <sz val="10"/>
        <rFont val="Arial"/>
        <family val="2"/>
        <charset val="186"/>
      </rPr>
      <t>)</t>
    </r>
  </si>
  <si>
    <t>Datums gars</t>
  </si>
  <si>
    <t>janvārī</t>
  </si>
  <si>
    <t>februārī</t>
  </si>
  <si>
    <t>martā</t>
  </si>
  <si>
    <t>aprīlī</t>
  </si>
  <si>
    <t>jūnijā</t>
  </si>
  <si>
    <t>jūlijā</t>
  </si>
  <si>
    <t>oktobrī</t>
  </si>
  <si>
    <t>novembrī</t>
  </si>
  <si>
    <t>decembrī</t>
  </si>
  <si>
    <t>Rasējums</t>
  </si>
  <si>
    <t>Tāme</t>
  </si>
  <si>
    <t>Virsizdeumi</t>
  </si>
  <si>
    <t>peļņa</t>
  </si>
  <si>
    <t>Daizsardz</t>
  </si>
  <si>
    <t>Pasūtījums</t>
  </si>
  <si>
    <t xml:space="preserve">Sastādīja: </t>
  </si>
  <si>
    <t xml:space="preserve">Pārbaudīja: </t>
  </si>
  <si>
    <t>Zemes darbi</t>
  </si>
  <si>
    <t>Skaidrojošais apraksts</t>
  </si>
  <si>
    <t xml:space="preserve">    Palīgdarbu un palīgmateriālu vidējais rādītājs (3,00%)</t>
  </si>
  <si>
    <t xml:space="preserve">    Pievienotās vērtības nodoklis/PVN (21,00 %)</t>
  </si>
  <si>
    <t>Izmaksās ir paredzētas ar būvdarbu izpildi saistīto būvizstrādājumu iegādes izmaksas, ieskaitot transporta izmaksas to nogādei līdz būvobjektam, sagādes izmaksas, būvizstrādājumu tirgus cenas, importa operāciju nodokļus, iepakojuma izmaksas (tai skaitā tā utilizēšanas izmaksas vai atpakaļnodošanas ieņēmumus), kā arī būvražošanas procesa zudums un normētais izlietojums,  būvdarbu izpildei nepieciešamās darbaspēka izmaksas, ietverot valsts noteiktos darba algas nodokļus un nodevas (t.sk. Iedzīvotāju ienākuma nodoklis 20-23%, darba ņēmēja sociālās apdrošināšanas obligāto iemaksu likme 11%, darba devēja valsts sociālās apdrošināšanas obligāto iemaksu likme 24,09%), un atvaļinājuma rezervi 8% apmērā, ierīču, mehānismu un palīgiekārtu nomas vai ekspluatācijas izdevumi, kā arī to nolietojums (amortizācijas izmaksas).</t>
  </si>
  <si>
    <t>Līgumcena sastāv no būvniecības, montāžas izdevumu kopsummas ar Latvijas Valsts normatīvajos aktos paredzētajiem nodokļiem.</t>
  </si>
  <si>
    <t>Tāmes sagatavotas atbilstoši Latvijas būvnormatīvam LBN 501-17 "Būvizmaksu noteikšanas kārtība" 2. pielikumam.</t>
  </si>
  <si>
    <t>Būvniecība paredzēta trīs būvniecības kārtā. Darbus plānots uzsākt 2020. gada rudenī, secība precizējama Darbu veikšanas projektā.</t>
  </si>
  <si>
    <t>Visi būvizstrādājumi, to palīgmateriāli, būvgruži, tehnika tiks izvietoti būvlaukumā. Materiālu transportēšana uz stāviem un jumtu galvenokārt veicama izmantojot autoceltni vai mobilo pacēlāju, zemes līmenī, uz sastatnēm un telpās izmantojot arī cilvēkspēku.</t>
  </si>
  <si>
    <t>Piezīmes:</t>
  </si>
  <si>
    <t xml:space="preserve">   Visas atsauces uz būvizstrādājumu izgatavotājfirmām, kuras norādītas būvprojektā, liecina tikai par šo izstrādājumu kvalitātes un apkalpošanas līmeni.</t>
  </si>
  <si>
    <t xml:space="preserve">   Specifikācijās norādīto būvizstrādājumu nomaiņa ir iespējama ar citiem tehniski analogiem izstrādājumiem, saglabājot to īpašības.</t>
  </si>
  <si>
    <t>Objektā aprēķināts sekojošs līdzekļu sadalījums:</t>
  </si>
  <si>
    <t xml:space="preserve">Darba alga </t>
  </si>
  <si>
    <t>Būvizstrādājumu un konstrukciju izmaksas</t>
  </si>
  <si>
    <t>Mehānismu, palīgierīču, sastatņu un instrumentu nomas izmaksas</t>
  </si>
  <si>
    <t>Izmaksu noteikšanai izmantoti sekojoši materiāli:</t>
  </si>
  <si>
    <t>1. Izplatītāju firmu cenu katalogi un cenu piedāvājumi;</t>
  </si>
  <si>
    <t>2. Būvdarbu izcenojumu katalogi;</t>
  </si>
  <si>
    <t>3. Tāmētāja rīcībā esošo dažādu tirgotāju cenas;</t>
  </si>
  <si>
    <t>4. Tāmētāja rīcībā esošo dažādu būvorganizāciju cenas.</t>
  </si>
  <si>
    <t>5. Tāmētāja rīcībā esošo būvtehnikas iznomātāju cenu lapas un piedāvājumi;</t>
  </si>
  <si>
    <t>6. Centrālās statistikas pārvaldes informācija par darba vidējo samaksu atbilstošā laika periodā;</t>
  </si>
  <si>
    <t>7. Latvijas valsts normatīvā datu bāze –likumi, Ministru Kabineta noteikumi.</t>
  </si>
  <si>
    <t>Tāmju aprēķinos ir pieņemts, ka visi darbi tiks veikti un būvizstrādājumi tiks iegādāti, ievērojot Latvijas valsts normatīvajos aktos noteikto grāmatvedības uzskaites sistēmu un nodokļu nomaksas kārtību. Kā arī pieņemts, ka izmaksu līmenis ir vidējais darbu veikšanas un būvizstrādājumu aprēķina veikšanas periodā un to atšķirības var būt +/- 10-15% no vidējām izmaksām.</t>
  </si>
  <si>
    <t xml:space="preserve">Būvdarbu izmaksu aprēķins (tāme) apliecina, ka tajā uzskaitītos darbus, minētajā apjomā ir iespējams veikt atbilstoši būvdarbu, būvizstrādājumu un nodokļu vidējām izmaksām Latvijā, tāmes sagatavošanas datumā.  </t>
  </si>
  <si>
    <t>Kopā ar pasūtītāja finanšu rezervi</t>
  </si>
  <si>
    <t xml:space="preserve"> Pievienotās vērtības nodoklis 21%</t>
  </si>
  <si>
    <r>
      <t>būvizstrādājumi
 (</t>
    </r>
    <r>
      <rPr>
        <b/>
        <i/>
        <sz val="9"/>
        <rFont val="Arial"/>
        <family val="2"/>
        <charset val="186"/>
      </rPr>
      <t>euro</t>
    </r>
    <r>
      <rPr>
        <b/>
        <sz val="9"/>
        <rFont val="Arial"/>
        <family val="2"/>
        <charset val="186"/>
      </rPr>
      <t>)</t>
    </r>
  </si>
  <si>
    <r>
      <t>mehānismi
 (</t>
    </r>
    <r>
      <rPr>
        <b/>
        <i/>
        <sz val="9"/>
        <rFont val="Arial"/>
        <family val="2"/>
        <charset val="186"/>
      </rPr>
      <t>euro</t>
    </r>
    <r>
      <rPr>
        <b/>
        <sz val="9"/>
        <rFont val="Arial"/>
        <family val="2"/>
        <charset val="186"/>
      </rPr>
      <t>)</t>
    </r>
  </si>
  <si>
    <t>Mērvienība</t>
  </si>
  <si>
    <t>Daudzums</t>
  </si>
  <si>
    <t xml:space="preserve">Pasūtītājs: </t>
  </si>
  <si>
    <t>1. Vispārējie būvdarbi</t>
  </si>
  <si>
    <t>Būvlaukuma sagatavošanas darbi</t>
  </si>
  <si>
    <t>1.1.</t>
  </si>
  <si>
    <t>demontāžas darbi</t>
  </si>
  <si>
    <t>1.2.</t>
  </si>
  <si>
    <t>pagaidu būves</t>
  </si>
  <si>
    <t>2.1.</t>
  </si>
  <si>
    <t>ūdenslīmeņa pazemināšana un nosusināšana</t>
  </si>
  <si>
    <t>2.2.</t>
  </si>
  <si>
    <t>drenāžas sistēmu izbūve</t>
  </si>
  <si>
    <t>2.3.</t>
  </si>
  <si>
    <t>grunts izstrāde</t>
  </si>
  <si>
    <t>Pamati un pamatnes</t>
  </si>
  <si>
    <t>3.1.</t>
  </si>
  <si>
    <t>pāļu pamati</t>
  </si>
  <si>
    <t>3.2.</t>
  </si>
  <si>
    <t>dzelzsbetona pamati</t>
  </si>
  <si>
    <t>3.3.</t>
  </si>
  <si>
    <t>iegremdējamās akas, kesoni</t>
  </si>
  <si>
    <t>3.4.</t>
  </si>
  <si>
    <t>atbalsta sienas</t>
  </si>
  <si>
    <t>3.5.</t>
  </si>
  <si>
    <t>izolācijas darbi</t>
  </si>
  <si>
    <t>Sienas, ēku un būvju karkasu konstrukcijas</t>
  </si>
  <si>
    <t>4.1.</t>
  </si>
  <si>
    <t>mūra</t>
  </si>
  <si>
    <t>4.2.</t>
  </si>
  <si>
    <t>koka</t>
  </si>
  <si>
    <t>4.3.</t>
  </si>
  <si>
    <t>dzelzsbetona</t>
  </si>
  <si>
    <t>4.4.</t>
  </si>
  <si>
    <t>metāla</t>
  </si>
  <si>
    <t>4.5.</t>
  </si>
  <si>
    <t>sienu, karkasu izolācijas darbi</t>
  </si>
  <si>
    <t>Starpsienas</t>
  </si>
  <si>
    <t>5.1.</t>
  </si>
  <si>
    <t>5.2.</t>
  </si>
  <si>
    <t>5.3.</t>
  </si>
  <si>
    <t>5.4.</t>
  </si>
  <si>
    <t>atvieglotu konstrukciju</t>
  </si>
  <si>
    <t>5.5.</t>
  </si>
  <si>
    <t>starpsienu izolācijas darbi</t>
  </si>
  <si>
    <t>Pārsegumi</t>
  </si>
  <si>
    <t>6.1.</t>
  </si>
  <si>
    <t>6.2.</t>
  </si>
  <si>
    <t>6.3.</t>
  </si>
  <si>
    <t>6.4.</t>
  </si>
  <si>
    <t>pārsegumu siltumizolācija</t>
  </si>
  <si>
    <t>Kāpņu konstrukcijas, kāpņu laukumi</t>
  </si>
  <si>
    <t>7.1.</t>
  </si>
  <si>
    <t>7.2.</t>
  </si>
  <si>
    <t>7.3.</t>
  </si>
  <si>
    <t>7.4.</t>
  </si>
  <si>
    <t>jauktu konstrukciju</t>
  </si>
  <si>
    <t>Grīdu pamatnes, segumi</t>
  </si>
  <si>
    <t>8.1.</t>
  </si>
  <si>
    <t>8.2.</t>
  </si>
  <si>
    <t>betona, dzelzsbetona</t>
  </si>
  <si>
    <t>8.3.</t>
  </si>
  <si>
    <t>8.4.</t>
  </si>
  <si>
    <t>speciālie segumi</t>
  </si>
  <si>
    <t>8.5.</t>
  </si>
  <si>
    <t>grīdu konstrukciju siltumizolācija</t>
  </si>
  <si>
    <t>8.6.</t>
  </si>
  <si>
    <t>zemgrīdas kanāli</t>
  </si>
  <si>
    <t>Jumti, segumi</t>
  </si>
  <si>
    <t>9.1.</t>
  </si>
  <si>
    <t>nesošo konstrukciju izbūve</t>
  </si>
  <si>
    <t>9.2.</t>
  </si>
  <si>
    <t>jumta klāji, pamatnes</t>
  </si>
  <si>
    <t>9.3.</t>
  </si>
  <si>
    <t>segumi no mīkstiem ruļļu materiāliem</t>
  </si>
  <si>
    <t>9.4.</t>
  </si>
  <si>
    <t>segumi no bitumenizētiem materiāliem</t>
  </si>
  <si>
    <t>9.5.</t>
  </si>
  <si>
    <t>metāla plānlokšņu segumi</t>
  </si>
  <si>
    <t>9.6.</t>
  </si>
  <si>
    <t>dakstiņu jumtu segumi</t>
  </si>
  <si>
    <t>9.7.</t>
  </si>
  <si>
    <t>izolācijas ierīkošanas darbi</t>
  </si>
  <si>
    <t>Aiļu aizpildījumu elementi, speciālo konstrukciju fasādes</t>
  </si>
  <si>
    <t>10.1.</t>
  </si>
  <si>
    <t>logu ailas</t>
  </si>
  <si>
    <t>10.2.</t>
  </si>
  <si>
    <t>durvju ailas</t>
  </si>
  <si>
    <t>10.3.</t>
  </si>
  <si>
    <t>fasāžu konstrukcijas</t>
  </si>
  <si>
    <t>Krāsnis, kamīni, citas apkures ierīces</t>
  </si>
  <si>
    <t>Dūmeņi, to pamatnes</t>
  </si>
  <si>
    <t>Apdares darbi</t>
  </si>
  <si>
    <t>13.1.</t>
  </si>
  <si>
    <t>iekšējie apdares darbi</t>
  </si>
  <si>
    <t>13.1.1.</t>
  </si>
  <si>
    <t>virsmu apmetumi, sagatavošana krāsošanai</t>
  </si>
  <si>
    <t>13.1.2.</t>
  </si>
  <si>
    <t>virsmu krāsošana</t>
  </si>
  <si>
    <t>13.1.3.</t>
  </si>
  <si>
    <t>flīzēšanas darbi, virsmu apdares ar akmens plātnēm</t>
  </si>
  <si>
    <t>13.1.4.</t>
  </si>
  <si>
    <t>tapešu darbi</t>
  </si>
  <si>
    <t>13.1.5.</t>
  </si>
  <si>
    <t>veidojumi, to apstrāde</t>
  </si>
  <si>
    <t>13.1.6.</t>
  </si>
  <si>
    <t>metālkalumi, plānlokšņu sienu apdares</t>
  </si>
  <si>
    <t>13.1.7.</t>
  </si>
  <si>
    <t>virsmu speciālā apstrāde</t>
  </si>
  <si>
    <t>13.2.</t>
  </si>
  <si>
    <t>ārējie apdares darbi</t>
  </si>
  <si>
    <t>13.2.1.</t>
  </si>
  <si>
    <t>13.2.2.</t>
  </si>
  <si>
    <t>13.2.3.</t>
  </si>
  <si>
    <t>flīzēšanas darbi, virsmu apdare ar akmens plātnēm</t>
  </si>
  <si>
    <t>13.2.4.</t>
  </si>
  <si>
    <t>apdare no metāla plānlokšņu materiāliem</t>
  </si>
  <si>
    <t>13.2.5.</t>
  </si>
  <si>
    <t>13.2.6.</t>
  </si>
  <si>
    <t>metālkalumi, plānlokšņu fasādes apdare</t>
  </si>
  <si>
    <t>13.2.7.</t>
  </si>
  <si>
    <t>Ieejas lieveņi, kāpnes, terases, uzjumteņi</t>
  </si>
  <si>
    <t>14.1.</t>
  </si>
  <si>
    <t>lieveņi</t>
  </si>
  <si>
    <t>14.2.</t>
  </si>
  <si>
    <t>kāpnes</t>
  </si>
  <si>
    <t>14.3.</t>
  </si>
  <si>
    <t>terases</t>
  </si>
  <si>
    <t>14.4.</t>
  </si>
  <si>
    <t>uzjumteņi</t>
  </si>
  <si>
    <t>Žogi, nožogojumi, vārti un vārtiņi</t>
  </si>
  <si>
    <t>15.1.</t>
  </si>
  <si>
    <t>žogi, nožogojumi</t>
  </si>
  <si>
    <t>15.2.</t>
  </si>
  <si>
    <t>vārti un vārtiņi</t>
  </si>
  <si>
    <t>Ceļi un laukumi</t>
  </si>
  <si>
    <t>Apzaļumošanas darbi</t>
  </si>
  <si>
    <t>Dažādi darbi</t>
  </si>
  <si>
    <t>Restaurācijas darbi</t>
  </si>
  <si>
    <t>19.1.</t>
  </si>
  <si>
    <t>konstruktīvo elementu restaurācija</t>
  </si>
  <si>
    <t>19.2.</t>
  </si>
  <si>
    <t>konstruktīvo elementu virsmu restaurācija</t>
  </si>
  <si>
    <t>19.3.</t>
  </si>
  <si>
    <t>virsmu dekoratīvā apdare</t>
  </si>
  <si>
    <t>19.4.</t>
  </si>
  <si>
    <t>veidojumi, to atjaunošana</t>
  </si>
  <si>
    <t>19.5.</t>
  </si>
  <si>
    <t>speciālā virsmu apstrāde</t>
  </si>
  <si>
    <t>2. Specializētie darbi – iekšējie tīkli, sistēmas</t>
  </si>
  <si>
    <t>Iekšējie elektrotīkli, apgaismojums, spēka pievadi</t>
  </si>
  <si>
    <t>20.1.</t>
  </si>
  <si>
    <t>kabeļi, vadi</t>
  </si>
  <si>
    <t>20.2.</t>
  </si>
  <si>
    <t>sadales</t>
  </si>
  <si>
    <t>20.3.</t>
  </si>
  <si>
    <t>apgaismes ķermeņi</t>
  </si>
  <si>
    <t>20.4.</t>
  </si>
  <si>
    <t>automātiskās kontroles, vadības sistēmas</t>
  </si>
  <si>
    <t>Iekšējās apkures sistēmas</t>
  </si>
  <si>
    <t>21.1.</t>
  </si>
  <si>
    <t>cauruļvadi, armatūra</t>
  </si>
  <si>
    <t>21.2.</t>
  </si>
  <si>
    <t>apkures katli, mēraparatūra</t>
  </si>
  <si>
    <t>21.3.</t>
  </si>
  <si>
    <t>siltummezgli, spiedtrauki</t>
  </si>
  <si>
    <t>21.4.</t>
  </si>
  <si>
    <t>sildķermeņi</t>
  </si>
  <si>
    <t>21.5.</t>
  </si>
  <si>
    <t>izolācijas, pārbaudes darbi</t>
  </si>
  <si>
    <t>Vēdināšana, gaisa kondicionēšana</t>
  </si>
  <si>
    <t>22.1.</t>
  </si>
  <si>
    <t>gaisvadi, izvadi, jumtiņi</t>
  </si>
  <si>
    <t>22.2.</t>
  </si>
  <si>
    <t>gaisa plūsmas sadalītāji, regulējošās iekārtas</t>
  </si>
  <si>
    <t>22.3.</t>
  </si>
  <si>
    <t>iekārtas, aprīkojums</t>
  </si>
  <si>
    <t>22.4.</t>
  </si>
  <si>
    <t>automātiskās vadības sistēmas</t>
  </si>
  <si>
    <t>22.5.</t>
  </si>
  <si>
    <t>Iekšējie ūdensvada tīkli, aprīkojums</t>
  </si>
  <si>
    <t>23.1.</t>
  </si>
  <si>
    <t>23.2.</t>
  </si>
  <si>
    <t>sprinkleru sistēmas</t>
  </si>
  <si>
    <t>23.3.</t>
  </si>
  <si>
    <t>tehniskais aprīkojums</t>
  </si>
  <si>
    <t>23.4.</t>
  </si>
  <si>
    <t>Iekšējie kanalizācijas tīkli, aprīkojums</t>
  </si>
  <si>
    <t>24.1.</t>
  </si>
  <si>
    <t>stāvvadi un pievadi</t>
  </si>
  <si>
    <t>24.2.</t>
  </si>
  <si>
    <t>24.3.</t>
  </si>
  <si>
    <t>Iekšējie gāzes vadi</t>
  </si>
  <si>
    <t>25.1.</t>
  </si>
  <si>
    <t>25.2.</t>
  </si>
  <si>
    <t>Vājstrāvas tīkli</t>
  </si>
  <si>
    <t>26.1.</t>
  </si>
  <si>
    <t>apsardzes signalizācija</t>
  </si>
  <si>
    <t>26.2.</t>
  </si>
  <si>
    <t>apsardzes sistēmas</t>
  </si>
  <si>
    <t>26.3.</t>
  </si>
  <si>
    <t>ugunsdzēsības signalizācija</t>
  </si>
  <si>
    <t>26.4.</t>
  </si>
  <si>
    <t>videonovērošana, ieskaitot teritoriju</t>
  </si>
  <si>
    <t>26.5.</t>
  </si>
  <si>
    <t>datortīkli, ieskaitot datu pārraides</t>
  </si>
  <si>
    <t>26.6.</t>
  </si>
  <si>
    <t>telefona tīkli, ieskaitot centrāles</t>
  </si>
  <si>
    <t>26.7.</t>
  </si>
  <si>
    <t>televīzijas sistēmas</t>
  </si>
  <si>
    <t>26.8.</t>
  </si>
  <si>
    <t>vienotās kontroles, vadības sistēmas</t>
  </si>
  <si>
    <t>26.9.</t>
  </si>
  <si>
    <t>izziņošanas, apskaņošanas sistēmas</t>
  </si>
  <si>
    <t>Lifti, liftu šahtas</t>
  </si>
  <si>
    <t>27.1.</t>
  </si>
  <si>
    <t>liftu iekārtas, pacēlāji</t>
  </si>
  <si>
    <t>27.2.</t>
  </si>
  <si>
    <t>šahtas</t>
  </si>
  <si>
    <t>Tehnoloģiskais aprīkojums</t>
  </si>
  <si>
    <t>3. Specializētie darbi – ārējie tīkli, sistēmas</t>
  </si>
  <si>
    <t>Ārējie elektrotīkli, apgaismojums. Maģistrālās elektrolīnijas</t>
  </si>
  <si>
    <t>29.1.</t>
  </si>
  <si>
    <t>transformatoru apakšstacijas, elektropārvades kabeļtīkli</t>
  </si>
  <si>
    <t>29.2.</t>
  </si>
  <si>
    <t>elektropārvades gaisvadu līnijas</t>
  </si>
  <si>
    <t>29.3.</t>
  </si>
  <si>
    <t>ārējais apgaismojums, ieskaitot ēku fasādes</t>
  </si>
  <si>
    <t>Ārējie siltumtīkli</t>
  </si>
  <si>
    <t>Ārējie ūdensvada tīkli</t>
  </si>
  <si>
    <t>Ārējie kanalizācijas tīkli. Attīrīšanas ietaises</t>
  </si>
  <si>
    <t>Lietusūdens kanalizācijas tīkli</t>
  </si>
  <si>
    <t>Ārējie gāzesvadi, ievadi</t>
  </si>
  <si>
    <t>Naftas produktu cauruļvadi</t>
  </si>
  <si>
    <t>4. Speciālās būves</t>
  </si>
  <si>
    <t>Urbumi</t>
  </si>
  <si>
    <t>37.1.</t>
  </si>
  <si>
    <t>spridzināšanas darbi</t>
  </si>
  <si>
    <t>Sliežu ceļi</t>
  </si>
  <si>
    <t>Tilti, caurtekas. Krasta stiprinājumu konstrukcijas</t>
  </si>
  <si>
    <t>39.1.</t>
  </si>
  <si>
    <t>dzelzsbetona, betona tiltu konstrukcijas</t>
  </si>
  <si>
    <t>39.2.</t>
  </si>
  <si>
    <t>metāla tiltu konstrukcijas</t>
  </si>
  <si>
    <t>39.3.</t>
  </si>
  <si>
    <t>caurtekas</t>
  </si>
  <si>
    <t>Hidrotehniskās un meliorācijas būves. Ūdenslīdēju darbi</t>
  </si>
  <si>
    <t>40.1.</t>
  </si>
  <si>
    <t>ūdens noteces un līmeņu regulēšanas būves (ūdenskrātuves, dīķi, aizsprosti, novadbūves)</t>
  </si>
  <si>
    <t>40.2.</t>
  </si>
  <si>
    <t>ūdens resursu izmantošanas būves (hidroelektrostacijas, ūdensdzirnavas, sūkņu stacijas)</t>
  </si>
  <si>
    <t>40.3.</t>
  </si>
  <si>
    <t>ūdensteču ūdens līmeņu savienošanas būves (straujtekas, kritņi)</t>
  </si>
  <si>
    <t>40.4.</t>
  </si>
  <si>
    <t>apkārtējās teritorijas aizsardzības būves (aizsargdambji)</t>
  </si>
  <si>
    <t>40.5.</t>
  </si>
  <si>
    <t>ūdensteču pārvades būves (zemtekas, akvedukti)</t>
  </si>
  <si>
    <t>40.6.</t>
  </si>
  <si>
    <t>krastu nostiprināšanas un straumes regulēšanas būves (dambji, būnas, viļņlauži, krasta nostiprinājumi, krastmalas)</t>
  </si>
  <si>
    <t>40.7.</t>
  </si>
  <si>
    <t>zivju migrācijas un aizsardzības būves (zivju ceļi, zivju aizsardzības ietaises)</t>
  </si>
  <si>
    <t>40.8.</t>
  </si>
  <si>
    <t>kuģu piestātnes</t>
  </si>
  <si>
    <t>40.9.</t>
  </si>
  <si>
    <t>ūdenslīdēju darbi</t>
  </si>
  <si>
    <t>40.10.</t>
  </si>
  <si>
    <t>meliorācijas sistēmas</t>
  </si>
  <si>
    <t>Tuneļi, rezervuāri</t>
  </si>
  <si>
    <t>Aprīkojums. Iekārtas</t>
  </si>
  <si>
    <t>Stundas likme</t>
  </si>
  <si>
    <t>Būvniecības darbi</t>
  </si>
  <si>
    <r>
      <t>darba  alga
 (</t>
    </r>
    <r>
      <rPr>
        <b/>
        <i/>
        <sz val="9"/>
        <rFont val="Arial"/>
        <family val="2"/>
        <charset val="186"/>
      </rPr>
      <t>euro</t>
    </r>
    <r>
      <rPr>
        <b/>
        <sz val="9"/>
        <rFont val="Arial"/>
        <family val="2"/>
        <charset val="186"/>
      </rPr>
      <t>)</t>
    </r>
  </si>
  <si>
    <t xml:space="preserve">Objekta adrese: </t>
  </si>
  <si>
    <t xml:space="preserve">Būves nosaukums: </t>
  </si>
  <si>
    <t xml:space="preserve">Obejkta nosaukums: </t>
  </si>
  <si>
    <t>Finanšu rezerve</t>
  </si>
  <si>
    <t>Pielietotās mērvienības un to saīsinājumi:</t>
  </si>
  <si>
    <t>kpl - komplekts (ietvert visus palīgmateriālus un darbus, lai tiktu izpildīts pilns apjoms vienam darbu veidam)</t>
  </si>
  <si>
    <t>gb - gabals</t>
  </si>
  <si>
    <t>kg - kilograms</t>
  </si>
  <si>
    <t>t - tonna</t>
  </si>
  <si>
    <t>obj - objekts ietvert visus darbus un mehānismus, ka nepieciešami darbu izpildei visā objektā)</t>
  </si>
  <si>
    <r>
      <t>m</t>
    </r>
    <r>
      <rPr>
        <vertAlign val="superscript"/>
        <sz val="10"/>
        <rFont val="Arial"/>
        <family val="2"/>
        <charset val="186"/>
      </rPr>
      <t>2</t>
    </r>
    <r>
      <rPr>
        <sz val="10"/>
        <rFont val="Arial"/>
        <family val="2"/>
        <charset val="186"/>
      </rPr>
      <t xml:space="preserve"> - kvadrātmetrs (būvdarbu apjoms pēc to iestrādes)</t>
    </r>
  </si>
  <si>
    <r>
      <t>m</t>
    </r>
    <r>
      <rPr>
        <vertAlign val="superscript"/>
        <sz val="10"/>
        <rFont val="Arial"/>
        <family val="2"/>
        <charset val="186"/>
      </rPr>
      <t>3</t>
    </r>
    <r>
      <rPr>
        <sz val="10"/>
        <rFont val="Arial"/>
        <family val="2"/>
        <charset val="186"/>
      </rPr>
      <t xml:space="preserve"> - kubikmetrs (būvdarbu apjoms pēc to iestrādes)</t>
    </r>
  </si>
  <si>
    <t>vieta - iestrādes vieta</t>
  </si>
  <si>
    <t>mēn - mēneši</t>
  </si>
  <si>
    <t>Apjomi doti bez rezerves, ja tas atsevišķi nav norādīts darbu aprakstā.</t>
  </si>
  <si>
    <t>*-Caurumu urbšana komunikācijām sienās un pārsegumos ietverta attiecīgo inženiersadaļu tīklu izbūves izmaksā, ja nav norādīts atsevišķa darbu pozīcija.  Specializēto darbu un sistēmu marķēšana, ieregulēšana, nodošana ekspluatācijā, izpilddokumentācija paredzēta šo sadaļu apjomos un izmaksā. Visu cauruļu, gaisa vadu izmaksas ar veidgabaliem un stiprinājumiem.</t>
  </si>
  <si>
    <t>Tāmes Nr.</t>
  </si>
  <si>
    <t>Tiešās izmaksas kopā, t. sk. darba devēja sociālais nodoklis (23.59%)</t>
  </si>
  <si>
    <t xml:space="preserve">                                   Jānis Tupreinis,  </t>
  </si>
  <si>
    <t>augustā</t>
  </si>
  <si>
    <t>kpl</t>
  </si>
  <si>
    <t>gb</t>
  </si>
  <si>
    <t>m</t>
  </si>
  <si>
    <t>m2</t>
  </si>
  <si>
    <t>Antikondensāta membrāna JUTACON 150 (75m2 )</t>
  </si>
  <si>
    <t>gab</t>
  </si>
  <si>
    <t>Antiseptētas koka latas 25x50mm</t>
  </si>
  <si>
    <t>m3</t>
  </si>
  <si>
    <t>Jumta seguma montāža</t>
  </si>
  <si>
    <t xml:space="preserve">m </t>
  </si>
  <si>
    <t>Tekne 3m, 125 mm</t>
  </si>
  <si>
    <t>Piltuve 125/100mm</t>
  </si>
  <si>
    <t>Notekas līkums 100mm</t>
  </si>
  <si>
    <t>Noteka 1,25m, 100mm</t>
  </si>
  <si>
    <t xml:space="preserve">Notekas stiprinājums ar skrūvi </t>
  </si>
  <si>
    <t>Vecās noteksistēmas demontāža un būvgružu utilizācija</t>
  </si>
  <si>
    <t>Kaimiņa ēkas jumta nosegšana ar OSB3 b-15 plāksnēm uz būvniecības periodu</t>
  </si>
  <si>
    <t>Azbestcementa lokšņu utilizācija</t>
  </si>
  <si>
    <t>t</t>
  </si>
  <si>
    <t>Gala frantona dēļa apdares demontāža un būvgružu utilizācija</t>
  </si>
  <si>
    <t>Gala frantona azbestcementa lokšņu un gāzbetona demontāža un būvgružu utilizācija</t>
  </si>
  <si>
    <t>Esošā bojātā koka krēsla atjaunošanas uzstādot jaunas koka brusas atgāžņos 150x150x6500, savienojumus iekaļot esošajās vietās</t>
  </si>
  <si>
    <t>Esošo spāru līmeņošana un pastiprināšana ar kalibrētiem koka dēļiem 95x45mm, C24 kokmateriāls, līmeņots uz finiera starplikām s.300mm, līmeņojuma vietās stiprināts ar koka skrūvēm 2gb d-8mm, l-180mm</t>
  </si>
  <si>
    <t>C24 kokmateriāls 95x45mm</t>
  </si>
  <si>
    <t>Koka skrūves d-8mm; l-180mm</t>
  </si>
  <si>
    <t>palīgmateriāli</t>
  </si>
  <si>
    <t>Jumta krēslu pastiprināšana ar papildus statņiem 150x150x1000mm</t>
  </si>
  <si>
    <t>Koka skrūves d-8mm; l-80mm</t>
  </si>
  <si>
    <t>Būvkalumu leņķi 100x100x100x2</t>
  </si>
  <si>
    <t>Antikondensāta plēves montāža</t>
  </si>
  <si>
    <t>Apdares dēļi 115x18mm</t>
  </si>
  <si>
    <t>Jumta latojuma (dēļu klāja) ar soli 300mm montāža un līmeņošana</t>
  </si>
  <si>
    <t>Antiseptēts kokmateriāls 30x100mm</t>
  </si>
  <si>
    <t>Jumtu Profils LUXOR 0.5mm RR 29 vai ekvivalents</t>
  </si>
  <si>
    <t>Montāžas materiāli</t>
  </si>
  <si>
    <t>Jumta detaļu montāža RR 29</t>
  </si>
  <si>
    <t>Vējdēlis RR29</t>
  </si>
  <si>
    <t>Karnīze RR29</t>
  </si>
  <si>
    <t>Kore RR29</t>
  </si>
  <si>
    <t>Atloks pie sienas RR29</t>
  </si>
  <si>
    <t>Lietus ūdens noteksistēmas montāža RR 29</t>
  </si>
  <si>
    <t>Teknes āķis garais 125mm</t>
  </si>
  <si>
    <t>Ēkas gala frontonu apdare ar krāsotiem ēvelētiem apdares dēļiem trīnītī</t>
  </si>
  <si>
    <t>krāsoti apdares dēļi 140x20mm</t>
  </si>
  <si>
    <t>Sastatnes</t>
  </si>
  <si>
    <t>1-1</t>
  </si>
  <si>
    <t>Palīgēkas jumta seguma nomaiņa</t>
  </si>
  <si>
    <t>Palīgēkas bēniņu grīdas labošana, būvgružu tīrīšana</t>
  </si>
  <si>
    <t>Malksas šķūņa labošana</t>
  </si>
  <si>
    <t>1-2</t>
  </si>
  <si>
    <t>1-3</t>
  </si>
  <si>
    <t>Krāsots skārda lāsenos</t>
  </si>
  <si>
    <t>Vecā jumta seguma azbestcementa lokšņu, latojuma un dažāda jumta elementu demontāža un būvgružu utilizācija</t>
  </si>
  <si>
    <t>Bojāto koka spāru protezēšana un pastiprināšana ar zāģmateriālu un stiprināšana ar montāža koka skrūvēm un vītņu stieņiem. Spāru galus atjaunot pēc esošo spāru profila</t>
  </si>
  <si>
    <t>C24 kokmateriāls 150x150mm</t>
  </si>
  <si>
    <t>Bēniņu tīrīšana no smilts sloga un EPS putām</t>
  </si>
  <si>
    <t>Būvgružu utilizācija</t>
  </si>
  <si>
    <t>Jaunu zēmerētu dēļu b-40mm montāža</t>
  </si>
  <si>
    <t>Bojāā dēļu klāja demontāža, būvgružu utilizācija</t>
  </si>
  <si>
    <t>Bēniņu lūkas izveide no zēmerētiem dēļiem</t>
  </si>
  <si>
    <t>Dzegas, karnīzes, vējdēļa dēļu klāja atjaunošana un spāru galu krāsošana, dēļi montēti uz esošām spārēm</t>
  </si>
  <si>
    <t>Palīgēkas remonta darbi</t>
  </si>
  <si>
    <t>Saimniecības ēka kad.nr.66070030055002</t>
  </si>
  <si>
    <t>Jūras iela 13, Aloja, Limbažu novads</t>
  </si>
  <si>
    <t>Limbažu novada pašvaldība, reģ.nr. 90009114631</t>
  </si>
  <si>
    <t xml:space="preserve">                                  Karīna Krūmiņa, sert.nr. 4-05487,  </t>
  </si>
  <si>
    <t>23.01-2025/1</t>
  </si>
  <si>
    <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</si>
</sst>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41" formatCode="_-* #,##0_-;\-* #,##0_-;_-* &quot;-&quot;_-;_-@_-"/>
    <numFmt numFmtId="43" formatCode="_-* #,##0.00_-;\-* #,##0.00_-;_-* &quot;-&quot;??_-;_-@_-"/>
    <numFmt numFmtId="164" formatCode="_-&quot;€&quot;\ * #,##0.00_-;\-&quot;€&quot;\ * #,##0.00_-;_-&quot;€&quot;\ * &quot;-&quot;??_-;_-@_-"/>
    <numFmt numFmtId="165" formatCode="_-* #,##0.00&quot;р.&quot;_-;\-* #,##0.00&quot;р.&quot;_-;_-* &quot;-&quot;??&quot;р.&quot;_-;_-@_-"/>
    <numFmt numFmtId="166" formatCode="_-* #,##0.00_р_._-;\-* #,##0.00_р_._-;_-* &quot;-&quot;??_р_._-;_-@_-"/>
    <numFmt numFmtId="167" formatCode="_(&quot;$&quot;* #,##0_);_(&quot;$&quot;* \(#,##0\);_(&quot;$&quot;* &quot;-&quot;_);_(@_)"/>
    <numFmt numFmtId="168" formatCode="_(* #,##0_);_(* \(#,##0\);_(* &quot;-&quot;_);_(@_)"/>
    <numFmt numFmtId="169" formatCode="_(* #,##0.00_);_(* \(#,##0.00\);_(* &quot;-&quot;??_);_(@_)"/>
    <numFmt numFmtId="170" formatCode="_-* #,##0.00_-;\-* #,##0.00_-;_-* \-??_-;_-@_-"/>
    <numFmt numFmtId="171" formatCode="_(* #,##0.00_);_(* \(#,##0.00\);_(* \-??_);_(@_)"/>
    <numFmt numFmtId="172" formatCode="_-&quot;Ls &quot;* #,##0.00_-;&quot;-Ls &quot;* #,##0.00_-;_-&quot;Ls &quot;* \-??_-;_-@_-"/>
    <numFmt numFmtId="173" formatCode="&quot; &quot;#,##0.00&quot; &quot;;&quot;-&quot;#,##0.00&quot; &quot;;&quot; -&quot;#&quot; &quot;;&quot; &quot;@&quot; &quot;"/>
    <numFmt numFmtId="174" formatCode="&quot; &quot;#,##0.00&quot;    &quot;;&quot;-&quot;#,##0.00&quot;    &quot;;&quot; -&quot;#&quot;    &quot;;&quot; &quot;@&quot; &quot;"/>
    <numFmt numFmtId="175" formatCode="#,##0.00\ ;\-#,##0.00\ ;&quot; -&quot;#\ ;@\ "/>
    <numFmt numFmtId="176" formatCode="&quot; Ls &quot;#,##0.00&quot; &quot;;&quot;-Ls &quot;#,##0.00&quot; &quot;;&quot; Ls -&quot;#&quot; &quot;;&quot; &quot;@&quot; &quot;"/>
    <numFmt numFmtId="177" formatCode="&quot; &quot;#,##0.00&quot;р. &quot;;&quot;-&quot;#,##0.00&quot;р. &quot;;&quot; -&quot;#&quot;р. &quot;;&quot; &quot;@&quot; &quot;"/>
    <numFmt numFmtId="178" formatCode="[$-426]General"/>
    <numFmt numFmtId="179" formatCode="#,##0.00[$Ls-426];[Red]&quot;-&quot;#,##0.00[$Ls-426]"/>
    <numFmt numFmtId="180" formatCode="#,##0.00&quot; &quot;[$€-407];[Red]&quot;-&quot;#,##0.00&quot; &quot;[$€-407]"/>
    <numFmt numFmtId="181" formatCode="_-* #,##0&quot;$&quot;_-;\-* #,##0&quot;$&quot;_-;_-* &quot;-&quot;&quot;$&quot;_-;_-@_-"/>
    <numFmt numFmtId="182" formatCode="_-* #,##0.00&quot;$&quot;_-;\-* #,##0.00&quot;$&quot;_-;_-* &quot;-&quot;??&quot;$&quot;_-;_-@_-"/>
    <numFmt numFmtId="183" formatCode="m\o\n\th\ d\,\ yyyy"/>
    <numFmt numFmtId="184" formatCode="#.00"/>
    <numFmt numFmtId="185" formatCode="#."/>
    <numFmt numFmtId="186" formatCode="&quot;See Note &quot;\ #"/>
    <numFmt numFmtId="187" formatCode="#,##0.0"/>
    <numFmt numFmtId="188" formatCode="_-* #,##0.00\ _L_s_-;\-* #,##0.00\ _L_s_-;_-* &quot;-&quot;??\ _L_s_-;_-@_-"/>
    <numFmt numFmtId="189" formatCode="_-[$€-2]\ * #,##0.00_-;\-[$€-2]\ * #,##0.00_-;_-[$€-2]\ * \-??_-"/>
    <numFmt numFmtId="190" formatCode="_-* #,##0.00\ _k_r_-;\-* #,##0.00\ _k_r_-;_-* &quot;-&quot;??\ _k_r_-;_-@_-"/>
    <numFmt numFmtId="191" formatCode="&quot;  &quot;#,##0\ ;&quot;  (&quot;#,##0\);&quot;  - &quot;;@\ "/>
    <numFmt numFmtId="192" formatCode="&quot; $ &quot;#,##0\ ;&quot; $ (&quot;#,##0\);&quot; $ - &quot;;@\ "/>
    <numFmt numFmtId="193" formatCode="0.00_)"/>
    <numFmt numFmtId="194" formatCode="#,##0.000;\-#,##0.000"/>
    <numFmt numFmtId="195" formatCode="0.0%"/>
    <numFmt numFmtId="196" formatCode="0.00;[Red]0.00"/>
    <numFmt numFmtId="197" formatCode="0;[Red]0"/>
  </numFmts>
  <fonts count="112">
    <font>
      <sz val="11"/>
      <color indexed="8"/>
      <name val="Calibri"/>
      <family val="2"/>
    </font>
    <font>
      <sz val="11"/>
      <color theme="1"/>
      <name val="Calibri"/>
      <family val="2"/>
      <charset val="186"/>
      <scheme val="minor"/>
    </font>
    <font>
      <sz val="11"/>
      <color indexed="8"/>
      <name val="Calibri"/>
      <family val="2"/>
    </font>
    <font>
      <sz val="11"/>
      <color indexed="8"/>
      <name val="Calibri"/>
      <family val="2"/>
    </font>
    <font>
      <sz val="8"/>
      <name val="Calibri"/>
      <family val="2"/>
    </font>
    <font>
      <sz val="10"/>
      <name val="Arial Cyr"/>
      <family val="2"/>
      <charset val="204"/>
    </font>
    <font>
      <sz val="10"/>
      <name val="Arial"/>
      <family val="2"/>
      <charset val="204"/>
    </font>
    <font>
      <sz val="8"/>
      <name val="Arial"/>
      <family val="2"/>
      <charset val="186"/>
    </font>
    <font>
      <sz val="10"/>
      <name val="Arial"/>
      <family val="2"/>
      <charset val="186"/>
    </font>
    <font>
      <sz val="10"/>
      <name val="Helv"/>
    </font>
    <font>
      <sz val="10"/>
      <name val="Arial"/>
      <family val="2"/>
      <charset val="186"/>
    </font>
    <font>
      <b/>
      <sz val="10"/>
      <name val="Arial"/>
      <family val="2"/>
      <charset val="186"/>
    </font>
    <font>
      <sz val="10"/>
      <name val="Arial"/>
      <family val="2"/>
    </font>
    <font>
      <sz val="11"/>
      <color indexed="8"/>
      <name val="Calibri"/>
      <family val="2"/>
      <charset val="186"/>
    </font>
    <font>
      <sz val="10"/>
      <name val="Tahoma"/>
      <family val="2"/>
      <charset val="186"/>
    </font>
    <font>
      <sz val="12"/>
      <name val="Courier New"/>
      <family val="3"/>
      <charset val="186"/>
    </font>
    <font>
      <sz val="11"/>
      <color indexed="8"/>
      <name val="Calibri"/>
      <family val="2"/>
      <charset val="204"/>
    </font>
    <font>
      <sz val="11"/>
      <color indexed="9"/>
      <name val="Calibri"/>
      <family val="2"/>
      <charset val="186"/>
    </font>
    <font>
      <b/>
      <sz val="11"/>
      <color indexed="52"/>
      <name val="Calibri"/>
      <family val="2"/>
      <charset val="186"/>
    </font>
    <font>
      <sz val="11"/>
      <color indexed="10"/>
      <name val="Calibri"/>
      <family val="2"/>
      <charset val="186"/>
    </font>
    <font>
      <u/>
      <sz val="10"/>
      <color indexed="12"/>
      <name val="Arial"/>
      <family val="2"/>
    </font>
    <font>
      <sz val="11"/>
      <color indexed="62"/>
      <name val="Calibri"/>
      <family val="2"/>
      <charset val="186"/>
    </font>
    <font>
      <b/>
      <sz val="11"/>
      <color indexed="63"/>
      <name val="Calibri"/>
      <family val="2"/>
      <charset val="186"/>
    </font>
    <font>
      <b/>
      <sz val="11"/>
      <color indexed="8"/>
      <name val="Calibri"/>
      <family val="2"/>
      <charset val="186"/>
    </font>
    <font>
      <sz val="11"/>
      <color indexed="17"/>
      <name val="Calibri"/>
      <family val="2"/>
      <charset val="186"/>
    </font>
    <font>
      <sz val="11"/>
      <color indexed="60"/>
      <name val="Calibri"/>
      <family val="2"/>
      <charset val="186"/>
    </font>
    <font>
      <sz val="10"/>
      <name val="MS Sans Serif"/>
      <family val="2"/>
      <charset val="204"/>
    </font>
    <font>
      <sz val="10"/>
      <color indexed="64"/>
      <name val="Arial"/>
      <family val="2"/>
      <charset val="186"/>
    </font>
    <font>
      <sz val="11"/>
      <color indexed="8"/>
      <name val="Arial"/>
      <family val="2"/>
      <charset val="204"/>
    </font>
    <font>
      <b/>
      <sz val="18"/>
      <color indexed="56"/>
      <name val="Cambria"/>
      <family val="2"/>
      <charset val="186"/>
    </font>
    <font>
      <sz val="10"/>
      <name val="Arial Narrow"/>
      <family val="2"/>
      <charset val="186"/>
    </font>
    <font>
      <i/>
      <sz val="11"/>
      <color indexed="23"/>
      <name val="Calibri"/>
      <family val="2"/>
      <charset val="186"/>
    </font>
    <font>
      <b/>
      <sz val="11"/>
      <color indexed="9"/>
      <name val="Calibri"/>
      <family val="2"/>
      <charset val="186"/>
    </font>
    <font>
      <sz val="11"/>
      <color indexed="52"/>
      <name val="Calibri"/>
      <family val="2"/>
      <charset val="186"/>
    </font>
    <font>
      <sz val="11"/>
      <color indexed="20"/>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b/>
      <sz val="15"/>
      <color indexed="54"/>
      <name val="Calibri"/>
      <family val="2"/>
      <charset val="186"/>
    </font>
    <font>
      <b/>
      <sz val="13"/>
      <color indexed="54"/>
      <name val="Calibri"/>
      <family val="2"/>
      <charset val="186"/>
    </font>
    <font>
      <b/>
      <sz val="11"/>
      <color indexed="54"/>
      <name val="Calibri"/>
      <family val="2"/>
      <charset val="186"/>
    </font>
    <font>
      <sz val="18"/>
      <color indexed="54"/>
      <name val="Calibri Light"/>
      <family val="2"/>
      <charset val="186"/>
    </font>
    <font>
      <sz val="10"/>
      <name val="Times New Roman"/>
      <family val="1"/>
      <charset val="204"/>
    </font>
    <font>
      <sz val="11"/>
      <color indexed="9"/>
      <name val="Calibri"/>
      <family val="2"/>
      <charset val="204"/>
    </font>
    <font>
      <sz val="10"/>
      <color indexed="8"/>
      <name val="Arial"/>
      <family val="2"/>
      <charset val="186"/>
    </font>
    <font>
      <sz val="10"/>
      <name val="Arial Cyr"/>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u/>
      <sz val="10"/>
      <color indexed="12"/>
      <name val="Arial"/>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1"/>
      <color indexed="8"/>
      <name val="Calibri"/>
      <family val="2"/>
      <charset val="204"/>
    </font>
    <font>
      <sz val="11"/>
      <color indexed="10"/>
      <name val="Calibri"/>
      <family val="2"/>
      <charset val="204"/>
    </font>
    <font>
      <sz val="10"/>
      <color indexed="8"/>
      <name val="Arial"/>
      <family val="2"/>
      <charset val="204"/>
    </font>
    <font>
      <b/>
      <i/>
      <sz val="16"/>
      <color indexed="8"/>
      <name val="Arial"/>
      <family val="2"/>
      <charset val="204"/>
    </font>
    <font>
      <sz val="10"/>
      <color indexed="8"/>
      <name val="Arial1"/>
      <charset val="204"/>
    </font>
    <font>
      <b/>
      <sz val="18"/>
      <color indexed="56"/>
      <name val="Cambria"/>
      <family val="1"/>
      <charset val="204"/>
    </font>
    <font>
      <b/>
      <i/>
      <u/>
      <sz val="11"/>
      <color indexed="8"/>
      <name val="Arial"/>
      <family val="2"/>
      <charset val="204"/>
    </font>
    <font>
      <sz val="10"/>
      <color indexed="8"/>
      <name val="Helv"/>
      <charset val="204"/>
    </font>
    <font>
      <sz val="1"/>
      <color indexed="8"/>
      <name val="Courier"/>
      <family val="3"/>
    </font>
    <font>
      <sz val="10"/>
      <name val="Baltica"/>
    </font>
    <font>
      <b/>
      <sz val="1"/>
      <color indexed="8"/>
      <name val="Courier"/>
      <family val="3"/>
    </font>
    <font>
      <b/>
      <sz val="18"/>
      <name val="ITCCenturyBookT"/>
    </font>
    <font>
      <b/>
      <sz val="14"/>
      <name val="ITCCenturyBookT"/>
    </font>
    <font>
      <sz val="14"/>
      <name val="ITCCenturyBookT"/>
    </font>
    <font>
      <sz val="12"/>
      <name val="Courier"/>
      <family val="1"/>
      <charset val="186"/>
    </font>
    <font>
      <sz val="9"/>
      <name val="TextBook"/>
    </font>
    <font>
      <sz val="8"/>
      <name val="Helv"/>
    </font>
    <font>
      <sz val="10"/>
      <name val="Calibri"/>
      <family val="2"/>
      <charset val="186"/>
    </font>
    <font>
      <b/>
      <i/>
      <sz val="10"/>
      <name val="Arial"/>
      <family val="2"/>
      <charset val="186"/>
    </font>
    <font>
      <sz val="9"/>
      <name val="Arial"/>
      <family val="2"/>
    </font>
    <font>
      <vertAlign val="superscript"/>
      <sz val="9"/>
      <name val="Arial"/>
      <family val="2"/>
    </font>
    <font>
      <sz val="9"/>
      <name val="Arial"/>
      <family val="2"/>
      <charset val="186"/>
    </font>
    <font>
      <i/>
      <sz val="9"/>
      <name val="Arial"/>
      <family val="2"/>
      <charset val="186"/>
    </font>
    <font>
      <i/>
      <sz val="9"/>
      <name val="Arial"/>
      <family val="2"/>
    </font>
    <font>
      <sz val="8"/>
      <name val="Arial"/>
      <family val="2"/>
    </font>
    <font>
      <sz val="9"/>
      <color rgb="FFFF0000"/>
      <name val="Arial"/>
      <family val="2"/>
    </font>
    <font>
      <sz val="9"/>
      <color theme="0"/>
      <name val="Arial"/>
      <family val="2"/>
    </font>
    <font>
      <sz val="11"/>
      <color theme="1"/>
      <name val="Calibri"/>
      <family val="2"/>
      <charset val="186"/>
      <scheme val="minor"/>
    </font>
    <font>
      <b/>
      <sz val="12"/>
      <name val="Arial"/>
      <family val="2"/>
    </font>
    <font>
      <sz val="11"/>
      <color theme="1"/>
      <name val="Calibri"/>
      <family val="2"/>
      <scheme val="minor"/>
    </font>
    <font>
      <sz val="10"/>
      <name val="MS Sans Serif"/>
      <family val="2"/>
      <charset val="186"/>
    </font>
    <font>
      <sz val="10"/>
      <name val="Arial Cyr"/>
      <charset val="186"/>
    </font>
    <font>
      <sz val="12"/>
      <color indexed="8"/>
      <name val="Arial"/>
      <family val="2"/>
      <charset val="186"/>
    </font>
    <font>
      <sz val="10"/>
      <name val="Helv"/>
      <charset val="186"/>
    </font>
    <font>
      <sz val="10"/>
      <name val="Times New Roman"/>
      <family val="1"/>
      <charset val="186"/>
    </font>
    <font>
      <sz val="11"/>
      <color rgb="FF000000"/>
      <name val="Calibri"/>
      <family val="2"/>
      <charset val="186"/>
    </font>
    <font>
      <sz val="11"/>
      <color theme="1"/>
      <name val="Calibri"/>
      <family val="2"/>
      <charset val="204"/>
      <scheme val="minor"/>
    </font>
    <font>
      <sz val="10"/>
      <color theme="1"/>
      <name val="Times New Roman"/>
      <family val="2"/>
      <charset val="186"/>
    </font>
    <font>
      <b/>
      <sz val="11"/>
      <color indexed="8"/>
      <name val="Arial"/>
      <family val="2"/>
      <charset val="186"/>
    </font>
    <font>
      <b/>
      <sz val="14"/>
      <name val="Arial"/>
      <family val="2"/>
      <charset val="186"/>
    </font>
    <font>
      <sz val="12"/>
      <name val="Arial"/>
      <family val="2"/>
      <charset val="186"/>
    </font>
    <font>
      <sz val="11"/>
      <color indexed="8"/>
      <name val="Arial"/>
      <family val="2"/>
      <charset val="186"/>
    </font>
    <font>
      <b/>
      <i/>
      <u/>
      <sz val="14"/>
      <name val="Arial"/>
      <family val="2"/>
      <charset val="186"/>
    </font>
    <font>
      <b/>
      <sz val="12"/>
      <name val="Arial"/>
      <family val="2"/>
      <charset val="186"/>
    </font>
    <font>
      <sz val="11"/>
      <name val="Arial"/>
      <family val="2"/>
      <charset val="186"/>
    </font>
    <font>
      <b/>
      <sz val="9"/>
      <name val="Arial"/>
      <family val="2"/>
      <charset val="186"/>
    </font>
    <font>
      <b/>
      <i/>
      <sz val="9"/>
      <name val="Arial"/>
      <family val="2"/>
      <charset val="186"/>
    </font>
    <font>
      <i/>
      <sz val="10"/>
      <name val="Arial"/>
      <family val="2"/>
      <charset val="186"/>
    </font>
    <font>
      <b/>
      <sz val="11"/>
      <color indexed="8"/>
      <name val="Calibri"/>
      <family val="2"/>
    </font>
    <font>
      <vertAlign val="superscript"/>
      <sz val="10"/>
      <name val="Arial"/>
      <family val="2"/>
      <charset val="186"/>
    </font>
    <font>
      <b/>
      <sz val="10"/>
      <name val="Arial"/>
      <family val="2"/>
    </font>
    <font>
      <sz val="12"/>
      <color rgb="FFFF0000"/>
      <name val="Arial"/>
      <family val="2"/>
      <charset val="186"/>
    </font>
    <font>
      <sz val="10"/>
      <color rgb="FFFF0000"/>
      <name val="Arial"/>
      <family val="2"/>
      <charset val="186"/>
    </font>
  </fonts>
  <fills count="75">
    <fill>
      <patternFill patternType="none"/>
    </fill>
    <fill>
      <patternFill patternType="gray125"/>
    </fill>
    <fill>
      <patternFill patternType="solid">
        <fgColor indexed="62"/>
      </patternFill>
    </fill>
    <fill>
      <patternFill patternType="solid">
        <fgColor indexed="62"/>
        <bgColor indexed="62"/>
      </patternFill>
    </fill>
    <fill>
      <patternFill patternType="solid">
        <fgColor indexed="10"/>
      </patternFill>
    </fill>
    <fill>
      <patternFill patternType="solid">
        <fgColor indexed="10"/>
        <bgColor indexed="1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9"/>
      </patternFill>
    </fill>
    <fill>
      <patternFill patternType="solid">
        <fgColor indexed="26"/>
      </patternFill>
    </fill>
    <fill>
      <patternFill patternType="solid">
        <fgColor indexed="31"/>
        <bgColor indexed="31"/>
      </patternFill>
    </fill>
    <fill>
      <patternFill patternType="solid">
        <fgColor indexed="45"/>
        <bgColor indexed="45"/>
      </patternFill>
    </fill>
    <fill>
      <patternFill patternType="solid">
        <fgColor indexed="42"/>
        <bgColor indexed="42"/>
      </patternFill>
    </fill>
    <fill>
      <patternFill patternType="solid">
        <fgColor indexed="46"/>
        <bgColor indexed="46"/>
      </patternFill>
    </fill>
    <fill>
      <patternFill patternType="solid">
        <fgColor indexed="27"/>
        <bgColor indexed="27"/>
      </patternFill>
    </fill>
    <fill>
      <patternFill patternType="solid">
        <fgColor indexed="47"/>
        <bgColor indexed="47"/>
      </patternFill>
    </fill>
    <fill>
      <patternFill patternType="solid">
        <fgColor indexed="57"/>
      </patternFill>
    </fill>
    <fill>
      <patternFill patternType="solid">
        <fgColor indexed="57"/>
        <bgColor indexed="57"/>
      </patternFill>
    </fill>
    <fill>
      <patternFill patternType="solid">
        <fgColor indexed="36"/>
      </patternFill>
    </fill>
    <fill>
      <patternFill patternType="solid">
        <fgColor indexed="20"/>
        <bgColor indexed="20"/>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44"/>
        <bgColor indexed="44"/>
      </patternFill>
    </fill>
    <fill>
      <patternFill patternType="solid">
        <fgColor indexed="29"/>
        <bgColor indexed="29"/>
      </patternFill>
    </fill>
    <fill>
      <patternFill patternType="solid">
        <fgColor indexed="11"/>
        <bgColor indexed="11"/>
      </patternFill>
    </fill>
    <fill>
      <patternFill patternType="solid">
        <fgColor indexed="51"/>
        <bgColor indexed="51"/>
      </patternFill>
    </fill>
    <fill>
      <patternFill patternType="solid">
        <fgColor indexed="49"/>
      </patternFill>
    </fill>
    <fill>
      <patternFill patternType="solid">
        <fgColor indexed="49"/>
        <bgColor indexed="49"/>
      </patternFill>
    </fill>
    <fill>
      <patternFill patternType="solid">
        <fgColor indexed="53"/>
      </patternFill>
    </fill>
    <fill>
      <patternFill patternType="solid">
        <fgColor indexed="53"/>
        <bgColor indexed="53"/>
      </patternFill>
    </fill>
    <fill>
      <patternFill patternType="solid">
        <fgColor indexed="30"/>
      </patternFill>
    </fill>
    <fill>
      <patternFill patternType="solid">
        <fgColor indexed="52"/>
      </patternFill>
    </fill>
    <fill>
      <patternFill patternType="solid">
        <fgColor indexed="30"/>
        <bgColor indexed="30"/>
      </patternFill>
    </fill>
    <fill>
      <patternFill patternType="solid">
        <fgColor indexed="52"/>
        <bgColor indexed="52"/>
      </patternFill>
    </fill>
    <fill>
      <patternFill patternType="solid">
        <fgColor indexed="22"/>
        <bgColor indexed="22"/>
      </patternFill>
    </fill>
    <fill>
      <patternFill patternType="lightGray"/>
    </fill>
    <fill>
      <patternFill patternType="solid">
        <fgColor indexed="43"/>
        <bgColor indexed="43"/>
      </patternFill>
    </fill>
    <fill>
      <patternFill patternType="solid">
        <fgColor indexed="65"/>
        <bgColor indexed="64"/>
      </patternFill>
    </fill>
    <fill>
      <patternFill patternType="solid">
        <fgColor indexed="55"/>
      </patternFill>
    </fill>
    <fill>
      <patternFill patternType="solid">
        <fgColor indexed="55"/>
        <bgColor indexed="55"/>
      </patternFill>
    </fill>
    <fill>
      <patternFill patternType="solid">
        <fgColor indexed="26"/>
        <bgColor indexed="26"/>
      </patternFill>
    </fill>
    <fill>
      <patternFill patternType="solid">
        <fgColor theme="0" tint="-0.14999847407452621"/>
        <bgColor indexed="64"/>
      </patternFill>
    </fill>
    <fill>
      <patternFill patternType="solid">
        <fgColor rgb="FFFFFF00"/>
        <bgColor indexed="64"/>
      </patternFill>
    </fill>
    <fill>
      <patternFill patternType="solid">
        <fgColor indexed="62"/>
        <bgColor indexed="56"/>
      </patternFill>
    </fill>
    <fill>
      <patternFill patternType="solid">
        <fgColor indexed="10"/>
        <bgColor indexed="60"/>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57"/>
        <bgColor indexed="21"/>
      </patternFill>
    </fill>
    <fill>
      <patternFill patternType="solid">
        <fgColor indexed="20"/>
        <bgColor indexed="36"/>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49"/>
        <bgColor indexed="40"/>
      </patternFill>
    </fill>
    <fill>
      <patternFill patternType="solid">
        <fgColor indexed="53"/>
        <bgColor indexed="52"/>
      </patternFill>
    </fill>
    <fill>
      <patternFill patternType="solid">
        <fgColor indexed="30"/>
        <bgColor indexed="21"/>
      </patternFill>
    </fill>
    <fill>
      <patternFill patternType="solid">
        <fgColor indexed="52"/>
        <bgColor indexed="51"/>
      </patternFill>
    </fill>
    <fill>
      <patternFill patternType="solid">
        <fgColor indexed="22"/>
        <bgColor indexed="31"/>
      </patternFill>
    </fill>
    <fill>
      <patternFill patternType="solid">
        <fgColor indexed="43"/>
        <bgColor indexed="26"/>
      </patternFill>
    </fill>
    <fill>
      <patternFill patternType="solid">
        <fgColor indexed="55"/>
        <bgColor indexed="23"/>
      </patternFill>
    </fill>
    <fill>
      <patternFill patternType="solid">
        <fgColor indexed="26"/>
        <bgColor indexed="9"/>
      </patternFill>
    </fill>
    <fill>
      <patternFill patternType="solid">
        <fgColor rgb="FFFFEB9C"/>
        <bgColor indexed="64"/>
      </patternFill>
    </fill>
    <fill>
      <patternFill patternType="solid">
        <fgColor indexed="9"/>
        <bgColor indexed="26"/>
      </patternFill>
    </fill>
  </fills>
  <borders count="6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n">
        <color indexed="62"/>
      </bottom>
      <diagonal/>
    </border>
    <border>
      <left/>
      <right/>
      <top/>
      <bottom style="thick">
        <color indexed="22"/>
      </bottom>
      <diagonal/>
    </border>
    <border>
      <left/>
      <right/>
      <top/>
      <bottom style="thin">
        <color indexed="22"/>
      </bottom>
      <diagonal/>
    </border>
    <border>
      <left/>
      <right/>
      <top/>
      <bottom style="medium">
        <color indexed="30"/>
      </bottom>
      <diagonal/>
    </border>
    <border>
      <left/>
      <right/>
      <top/>
      <bottom style="thin">
        <color indexed="30"/>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right/>
      <top/>
      <bottom style="hair">
        <color indexed="64"/>
      </bottom>
      <diagonal/>
    </border>
    <border>
      <left/>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8"/>
      </right>
      <top/>
      <bottom style="thin">
        <color indexed="8"/>
      </bottom>
      <diagonal/>
    </border>
    <border>
      <left/>
      <right style="thin">
        <color indexed="8"/>
      </right>
      <top/>
      <bottom/>
      <diagonal/>
    </border>
  </borders>
  <cellStyleXfs count="634">
    <xf numFmtId="0" fontId="0" fillId="0" borderId="0"/>
    <xf numFmtId="0" fontId="17" fillId="2" borderId="0" applyNumberFormat="0" applyBorder="0" applyAlignment="0" applyProtection="0"/>
    <xf numFmtId="0" fontId="17" fillId="2" borderId="0" applyNumberFormat="0" applyBorder="0" applyAlignment="0" applyProtection="0"/>
    <xf numFmtId="0" fontId="43" fillId="3" borderId="0"/>
    <xf numFmtId="0" fontId="43" fillId="3" borderId="0"/>
    <xf numFmtId="0" fontId="17" fillId="4" borderId="0" applyNumberFormat="0" applyBorder="0" applyAlignment="0" applyProtection="0"/>
    <xf numFmtId="0" fontId="17" fillId="4" borderId="0" applyNumberFormat="0" applyBorder="0" applyAlignment="0" applyProtection="0"/>
    <xf numFmtId="0" fontId="43" fillId="5" borderId="0"/>
    <xf numFmtId="0" fontId="43" fillId="5" borderId="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6" fillId="6" borderId="0" applyNumberFormat="0" applyBorder="0" applyAlignment="0" applyProtection="0"/>
    <xf numFmtId="0" fontId="16" fillId="12" borderId="0" applyNumberFormat="0" applyBorder="0" applyAlignment="0" applyProtection="0"/>
    <xf numFmtId="0" fontId="13" fillId="11" borderId="0" applyNumberFormat="0" applyBorder="0" applyAlignment="0" applyProtection="0"/>
    <xf numFmtId="0" fontId="16" fillId="7" borderId="0" applyNumberFormat="0" applyBorder="0" applyAlignment="0" applyProtection="0"/>
    <xf numFmtId="0" fontId="16" fillId="13" borderId="0" applyNumberFormat="0" applyBorder="0" applyAlignment="0" applyProtection="0"/>
    <xf numFmtId="0" fontId="13" fillId="14" borderId="0" applyNumberFormat="0" applyBorder="0" applyAlignment="0" applyProtection="0"/>
    <xf numFmtId="0" fontId="16" fillId="8" borderId="0" applyNumberFormat="0" applyBorder="0" applyAlignment="0" applyProtection="0"/>
    <xf numFmtId="0" fontId="16" fillId="15" borderId="0" applyNumberFormat="0" applyBorder="0" applyAlignment="0" applyProtection="0"/>
    <xf numFmtId="0" fontId="13" fillId="15" borderId="0" applyNumberFormat="0" applyBorder="0" applyAlignment="0" applyProtection="0"/>
    <xf numFmtId="0" fontId="16" fillId="9" borderId="0" applyNumberFormat="0" applyBorder="0" applyAlignment="0" applyProtection="0"/>
    <xf numFmtId="0" fontId="16" fillId="11" borderId="0" applyNumberFormat="0" applyBorder="0" applyAlignment="0" applyProtection="0"/>
    <xf numFmtId="0" fontId="13" fillId="6"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3" fillId="8" borderId="0" applyNumberFormat="0" applyBorder="0" applyAlignment="0" applyProtection="0"/>
    <xf numFmtId="0" fontId="16" fillId="11" borderId="0" applyNumberFormat="0" applyBorder="0" applyAlignment="0" applyProtection="0"/>
    <xf numFmtId="0" fontId="16" fillId="1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6" fillId="16" borderId="0"/>
    <xf numFmtId="0" fontId="16" fillId="16" borderId="0"/>
    <xf numFmtId="0" fontId="13" fillId="7" borderId="0" applyNumberFormat="0" applyBorder="0" applyAlignment="0" applyProtection="0"/>
    <xf numFmtId="0" fontId="13" fillId="7" borderId="0" applyNumberFormat="0" applyBorder="0" applyAlignment="0" applyProtection="0"/>
    <xf numFmtId="0" fontId="16" fillId="17" borderId="0"/>
    <xf numFmtId="0" fontId="16" fillId="17" borderId="0"/>
    <xf numFmtId="0" fontId="13" fillId="8" borderId="0" applyNumberFormat="0" applyBorder="0" applyAlignment="0" applyProtection="0"/>
    <xf numFmtId="0" fontId="13" fillId="8" borderId="0" applyNumberFormat="0" applyBorder="0" applyAlignment="0" applyProtection="0"/>
    <xf numFmtId="0" fontId="16" fillId="18" borderId="0"/>
    <xf numFmtId="0" fontId="16" fillId="18" borderId="0"/>
    <xf numFmtId="0" fontId="13" fillId="9" borderId="0" applyNumberFormat="0" applyBorder="0" applyAlignment="0" applyProtection="0"/>
    <xf numFmtId="0" fontId="13" fillId="9" borderId="0" applyNumberFormat="0" applyBorder="0" applyAlignment="0" applyProtection="0"/>
    <xf numFmtId="0" fontId="16" fillId="19" borderId="0"/>
    <xf numFmtId="0" fontId="16" fillId="19" borderId="0"/>
    <xf numFmtId="0" fontId="13" fillId="10" borderId="0" applyNumberFormat="0" applyBorder="0" applyAlignment="0" applyProtection="0"/>
    <xf numFmtId="0" fontId="13" fillId="10" borderId="0" applyNumberFormat="0" applyBorder="0" applyAlignment="0" applyProtection="0"/>
    <xf numFmtId="0" fontId="16" fillId="20" borderId="0"/>
    <xf numFmtId="0" fontId="16" fillId="20" borderId="0"/>
    <xf numFmtId="0" fontId="13" fillId="11" borderId="0" applyNumberFormat="0" applyBorder="0" applyAlignment="0" applyProtection="0"/>
    <xf numFmtId="0" fontId="13" fillId="11" borderId="0" applyNumberFormat="0" applyBorder="0" applyAlignment="0" applyProtection="0"/>
    <xf numFmtId="0" fontId="16" fillId="21" borderId="0"/>
    <xf numFmtId="0" fontId="16" fillId="21" borderId="0"/>
    <xf numFmtId="0" fontId="17" fillId="22" borderId="0" applyNumberFormat="0" applyBorder="0" applyAlignment="0" applyProtection="0"/>
    <xf numFmtId="0" fontId="17" fillId="22" borderId="0" applyNumberFormat="0" applyBorder="0" applyAlignment="0" applyProtection="0"/>
    <xf numFmtId="0" fontId="43" fillId="23" borderId="0"/>
    <xf numFmtId="0" fontId="43" fillId="23" borderId="0"/>
    <xf numFmtId="0" fontId="17" fillId="24" borderId="0" applyNumberFormat="0" applyBorder="0" applyAlignment="0" applyProtection="0"/>
    <xf numFmtId="0" fontId="17" fillId="24" borderId="0" applyNumberFormat="0" applyBorder="0" applyAlignment="0" applyProtection="0"/>
    <xf numFmtId="0" fontId="43" fillId="25" borderId="0"/>
    <xf numFmtId="0" fontId="43" fillId="25" borderId="0"/>
    <xf numFmtId="0" fontId="13" fillId="12" borderId="0" applyNumberFormat="0" applyBorder="0" applyAlignment="0" applyProtection="0"/>
    <xf numFmtId="0" fontId="13" fillId="13" borderId="0" applyNumberFormat="0" applyBorder="0" applyAlignment="0" applyProtection="0"/>
    <xf numFmtId="0" fontId="13" fillId="26"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27" borderId="0" applyNumberFormat="0" applyBorder="0" applyAlignment="0" applyProtection="0"/>
    <xf numFmtId="0" fontId="13" fillId="12" borderId="0" applyNumberFormat="0" applyBorder="0" applyAlignment="0" applyProtection="0"/>
    <xf numFmtId="0" fontId="16" fillId="12" borderId="0" applyNumberFormat="0" applyBorder="0" applyAlignment="0" applyProtection="0"/>
    <xf numFmtId="0" fontId="16" fillId="10" borderId="0" applyNumberFormat="0" applyBorder="0" applyAlignment="0" applyProtection="0"/>
    <xf numFmtId="0" fontId="13" fillId="11"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3" fillId="28" borderId="0" applyNumberFormat="0" applyBorder="0" applyAlignment="0" applyProtection="0"/>
    <xf numFmtId="0" fontId="16" fillId="26" borderId="0" applyNumberFormat="0" applyBorder="0" applyAlignment="0" applyProtection="0"/>
    <xf numFmtId="0" fontId="16" fillId="29" borderId="0" applyNumberFormat="0" applyBorder="0" applyAlignment="0" applyProtection="0"/>
    <xf numFmtId="0" fontId="13" fillId="29" borderId="0" applyNumberFormat="0" applyBorder="0" applyAlignment="0" applyProtection="0"/>
    <xf numFmtId="0" fontId="16" fillId="9" borderId="0" applyNumberFormat="0" applyBorder="0" applyAlignment="0" applyProtection="0"/>
    <xf numFmtId="0" fontId="16" fillId="7" borderId="0" applyNumberFormat="0" applyBorder="0" applyAlignment="0" applyProtection="0"/>
    <xf numFmtId="0" fontId="13" fillId="12" borderId="0" applyNumberFormat="0" applyBorder="0" applyAlignment="0" applyProtection="0"/>
    <xf numFmtId="0" fontId="16" fillId="12" borderId="0" applyNumberFormat="0" applyBorder="0" applyAlignment="0" applyProtection="0"/>
    <xf numFmtId="0" fontId="16" fillId="10" borderId="0" applyNumberFormat="0" applyBorder="0" applyAlignment="0" applyProtection="0"/>
    <xf numFmtId="0" fontId="13" fillId="29" borderId="0" applyNumberFormat="0" applyBorder="0" applyAlignment="0" applyProtection="0"/>
    <xf numFmtId="0" fontId="16" fillId="27" borderId="0" applyNumberFormat="0" applyBorder="0" applyAlignment="0" applyProtection="0"/>
    <xf numFmtId="0" fontId="16" fillId="15"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6" fillId="30" borderId="0"/>
    <xf numFmtId="0" fontId="16" fillId="30" borderId="0"/>
    <xf numFmtId="0" fontId="13" fillId="13" borderId="0" applyNumberFormat="0" applyBorder="0" applyAlignment="0" applyProtection="0"/>
    <xf numFmtId="0" fontId="13" fillId="13" borderId="0" applyNumberFormat="0" applyBorder="0" applyAlignment="0" applyProtection="0"/>
    <xf numFmtId="0" fontId="16" fillId="31" borderId="0"/>
    <xf numFmtId="0" fontId="16" fillId="31" borderId="0"/>
    <xf numFmtId="0" fontId="13" fillId="26" borderId="0" applyNumberFormat="0" applyBorder="0" applyAlignment="0" applyProtection="0"/>
    <xf numFmtId="0" fontId="13" fillId="26" borderId="0" applyNumberFormat="0" applyBorder="0" applyAlignment="0" applyProtection="0"/>
    <xf numFmtId="0" fontId="16" fillId="32" borderId="0"/>
    <xf numFmtId="0" fontId="16" fillId="32" borderId="0"/>
    <xf numFmtId="0" fontId="13" fillId="9" borderId="0" applyNumberFormat="0" applyBorder="0" applyAlignment="0" applyProtection="0"/>
    <xf numFmtId="0" fontId="13" fillId="9" borderId="0" applyNumberFormat="0" applyBorder="0" applyAlignment="0" applyProtection="0"/>
    <xf numFmtId="0" fontId="16" fillId="19" borderId="0"/>
    <xf numFmtId="0" fontId="16" fillId="19" borderId="0"/>
    <xf numFmtId="0" fontId="13" fillId="12" borderId="0" applyNumberFormat="0" applyBorder="0" applyAlignment="0" applyProtection="0"/>
    <xf numFmtId="0" fontId="13" fillId="12" borderId="0" applyNumberFormat="0" applyBorder="0" applyAlignment="0" applyProtection="0"/>
    <xf numFmtId="0" fontId="16" fillId="30" borderId="0"/>
    <xf numFmtId="0" fontId="16" fillId="30" borderId="0"/>
    <xf numFmtId="0" fontId="13" fillId="27" borderId="0" applyNumberFormat="0" applyBorder="0" applyAlignment="0" applyProtection="0"/>
    <xf numFmtId="0" fontId="13" fillId="27" borderId="0" applyNumberFormat="0" applyBorder="0" applyAlignment="0" applyProtection="0"/>
    <xf numFmtId="0" fontId="16" fillId="33" borderId="0"/>
    <xf numFmtId="0" fontId="16" fillId="33" borderId="0"/>
    <xf numFmtId="0" fontId="17" fillId="34" borderId="0" applyNumberFormat="0" applyBorder="0" applyAlignment="0" applyProtection="0"/>
    <xf numFmtId="0" fontId="17" fillId="34" borderId="0" applyNumberFormat="0" applyBorder="0" applyAlignment="0" applyProtection="0"/>
    <xf numFmtId="0" fontId="43" fillId="35" borderId="0"/>
    <xf numFmtId="0" fontId="43" fillId="35" borderId="0"/>
    <xf numFmtId="0" fontId="17" fillId="36" borderId="0" applyNumberFormat="0" applyBorder="0" applyAlignment="0" applyProtection="0"/>
    <xf numFmtId="0" fontId="17" fillId="36" borderId="0" applyNumberFormat="0" applyBorder="0" applyAlignment="0" applyProtection="0"/>
    <xf numFmtId="0" fontId="43" fillId="37" borderId="0"/>
    <xf numFmtId="0" fontId="43" fillId="37" borderId="0"/>
    <xf numFmtId="0" fontId="17" fillId="38" borderId="0" applyNumberFormat="0" applyBorder="0" applyAlignment="0" applyProtection="0"/>
    <xf numFmtId="0" fontId="17" fillId="13" borderId="0" applyNumberFormat="0" applyBorder="0" applyAlignment="0" applyProtection="0"/>
    <xf numFmtId="0" fontId="17" fillId="26" borderId="0" applyNumberFormat="0" applyBorder="0" applyAlignment="0" applyProtection="0"/>
    <xf numFmtId="0" fontId="17" fillId="24" borderId="0" applyNumberFormat="0" applyBorder="0" applyAlignment="0" applyProtection="0"/>
    <xf numFmtId="0" fontId="17" fillId="34" borderId="0" applyNumberFormat="0" applyBorder="0" applyAlignment="0" applyProtection="0"/>
    <xf numFmtId="0" fontId="17" fillId="39" borderId="0" applyNumberFormat="0" applyBorder="0" applyAlignment="0" applyProtection="0"/>
    <xf numFmtId="0" fontId="17" fillId="12" borderId="0" applyNumberFormat="0" applyBorder="0" applyAlignment="0" applyProtection="0"/>
    <xf numFmtId="0" fontId="43" fillId="38" borderId="0" applyNumberFormat="0" applyBorder="0" applyAlignment="0" applyProtection="0"/>
    <xf numFmtId="0" fontId="43" fillId="10" borderId="0" applyNumberFormat="0" applyBorder="0" applyAlignment="0" applyProtection="0"/>
    <xf numFmtId="0" fontId="17" fillId="11" borderId="0" applyNumberFormat="0" applyBorder="0" applyAlignment="0" applyProtection="0"/>
    <xf numFmtId="0" fontId="43" fillId="13" borderId="0" applyNumberFormat="0" applyBorder="0" applyAlignment="0" applyProtection="0"/>
    <xf numFmtId="0" fontId="43" fillId="36" borderId="0" applyNumberFormat="0" applyBorder="0" applyAlignment="0" applyProtection="0"/>
    <xf numFmtId="0" fontId="17" fillId="28"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17" fillId="29" borderId="0" applyNumberFormat="0" applyBorder="0" applyAlignment="0" applyProtection="0"/>
    <xf numFmtId="0" fontId="43" fillId="24" borderId="0" applyNumberFormat="0" applyBorder="0" applyAlignment="0" applyProtection="0"/>
    <xf numFmtId="0" fontId="43" fillId="7" borderId="0" applyNumberFormat="0" applyBorder="0" applyAlignment="0" applyProtection="0"/>
    <xf numFmtId="0" fontId="17" fillId="34" borderId="0" applyNumberFormat="0" applyBorder="0" applyAlignment="0" applyProtection="0"/>
    <xf numFmtId="0" fontId="43" fillId="34" borderId="0" applyNumberFormat="0" applyBorder="0" applyAlignment="0" applyProtection="0"/>
    <xf numFmtId="0" fontId="43" fillId="10" borderId="0" applyNumberFormat="0" applyBorder="0" applyAlignment="0" applyProtection="0"/>
    <xf numFmtId="0" fontId="17" fillId="22" borderId="0" applyNumberFormat="0" applyBorder="0" applyAlignment="0" applyProtection="0"/>
    <xf numFmtId="0" fontId="43" fillId="39" borderId="0" applyNumberFormat="0" applyBorder="0" applyAlignment="0" applyProtection="0"/>
    <xf numFmtId="0" fontId="43" fillId="13"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43" fillId="40" borderId="0"/>
    <xf numFmtId="0" fontId="43" fillId="40" borderId="0"/>
    <xf numFmtId="0" fontId="17" fillId="13" borderId="0" applyNumberFormat="0" applyBorder="0" applyAlignment="0" applyProtection="0"/>
    <xf numFmtId="0" fontId="17" fillId="13" borderId="0" applyNumberFormat="0" applyBorder="0" applyAlignment="0" applyProtection="0"/>
    <xf numFmtId="0" fontId="43" fillId="31" borderId="0"/>
    <xf numFmtId="0" fontId="43" fillId="31" borderId="0"/>
    <xf numFmtId="0" fontId="17" fillId="26" borderId="0" applyNumberFormat="0" applyBorder="0" applyAlignment="0" applyProtection="0"/>
    <xf numFmtId="0" fontId="17" fillId="26" borderId="0" applyNumberFormat="0" applyBorder="0" applyAlignment="0" applyProtection="0"/>
    <xf numFmtId="0" fontId="43" fillId="32" borderId="0"/>
    <xf numFmtId="0" fontId="43" fillId="32" borderId="0"/>
    <xf numFmtId="0" fontId="17" fillId="24" borderId="0" applyNumberFormat="0" applyBorder="0" applyAlignment="0" applyProtection="0"/>
    <xf numFmtId="0" fontId="17" fillId="24" borderId="0" applyNumberFormat="0" applyBorder="0" applyAlignment="0" applyProtection="0"/>
    <xf numFmtId="0" fontId="43" fillId="25" borderId="0"/>
    <xf numFmtId="0" fontId="43" fillId="25" borderId="0"/>
    <xf numFmtId="0" fontId="17" fillId="34" borderId="0" applyNumberFormat="0" applyBorder="0" applyAlignment="0" applyProtection="0"/>
    <xf numFmtId="0" fontId="17" fillId="34" borderId="0" applyNumberFormat="0" applyBorder="0" applyAlignment="0" applyProtection="0"/>
    <xf numFmtId="0" fontId="43" fillId="35" borderId="0"/>
    <xf numFmtId="0" fontId="43" fillId="35" borderId="0"/>
    <xf numFmtId="0" fontId="17" fillId="39" borderId="0" applyNumberFormat="0" applyBorder="0" applyAlignment="0" applyProtection="0"/>
    <xf numFmtId="0" fontId="17" fillId="39" borderId="0" applyNumberFormat="0" applyBorder="0" applyAlignment="0" applyProtection="0"/>
    <xf numFmtId="0" fontId="43" fillId="41" borderId="0"/>
    <xf numFmtId="0" fontId="43" fillId="41" borderId="0"/>
    <xf numFmtId="181" fontId="45" fillId="0" borderId="0" applyFont="0" applyFill="0" applyBorder="0" applyAlignment="0" applyProtection="0"/>
    <xf numFmtId="182" fontId="45" fillId="0" borderId="0" applyFont="0" applyFill="0" applyBorder="0" applyAlignment="0" applyProtection="0"/>
    <xf numFmtId="0" fontId="18" fillId="28" borderId="1" applyNumberFormat="0" applyAlignment="0" applyProtection="0"/>
    <xf numFmtId="0" fontId="18" fillId="28" borderId="1" applyNumberFormat="0" applyAlignment="0" applyProtection="0"/>
    <xf numFmtId="0" fontId="47" fillId="42" borderId="1"/>
    <xf numFmtId="0" fontId="47" fillId="42" borderId="1"/>
    <xf numFmtId="0" fontId="19" fillId="0" borderId="0" applyNumberFormat="0" applyFill="0" applyBorder="0" applyAlignment="0" applyProtection="0"/>
    <xf numFmtId="0" fontId="19" fillId="0" borderId="0" applyNumberFormat="0" applyFill="0" applyBorder="0" applyAlignment="0" applyProtection="0"/>
    <xf numFmtId="0" fontId="60" fillId="0" borderId="0"/>
    <xf numFmtId="0" fontId="60" fillId="0" borderId="0"/>
    <xf numFmtId="170" fontId="8" fillId="0" borderId="0" applyFill="0" applyBorder="0" applyAlignment="0" applyProtection="0"/>
    <xf numFmtId="171" fontId="15" fillId="0" borderId="0" applyFill="0" applyBorder="0" applyAlignment="0" applyProtection="0"/>
    <xf numFmtId="173" fontId="28" fillId="0" borderId="0"/>
    <xf numFmtId="43" fontId="8" fillId="0" borderId="0" applyFont="0" applyFill="0" applyBorder="0" applyAlignment="0" applyProtection="0"/>
    <xf numFmtId="173" fontId="28" fillId="0" borderId="0"/>
    <xf numFmtId="43" fontId="8" fillId="0" borderId="0" applyFont="0" applyFill="0" applyBorder="0" applyAlignment="0" applyProtection="0"/>
    <xf numFmtId="169" fontId="2" fillId="0" borderId="0" applyFont="0" applyFill="0" applyBorder="0" applyAlignment="0" applyProtection="0"/>
    <xf numFmtId="169" fontId="8" fillId="0" borderId="0" applyFont="0" applyFill="0" applyBorder="0" applyAlignment="0" applyProtection="0"/>
    <xf numFmtId="175" fontId="16" fillId="0" borderId="0" applyFill="0" applyBorder="0" applyAlignment="0" applyProtection="0"/>
    <xf numFmtId="174" fontId="28" fillId="0" borderId="0"/>
    <xf numFmtId="166" fontId="6" fillId="0" borderId="0" applyFont="0" applyFill="0" applyBorder="0" applyAlignment="0" applyProtection="0"/>
    <xf numFmtId="166" fontId="6" fillId="0" borderId="0" applyFont="0" applyFill="0" applyBorder="0" applyAlignment="0" applyProtection="0"/>
    <xf numFmtId="172" fontId="8" fillId="0" borderId="0" applyFill="0" applyBorder="0" applyAlignment="0" applyProtection="0"/>
    <xf numFmtId="176" fontId="61" fillId="0" borderId="0"/>
    <xf numFmtId="177" fontId="28" fillId="0" borderId="0"/>
    <xf numFmtId="177" fontId="28"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83" fontId="67" fillId="0" borderId="0">
      <protection locked="0"/>
    </xf>
    <xf numFmtId="168" fontId="6" fillId="0" borderId="0" applyFont="0" applyFill="0" applyBorder="0" applyAlignment="0" applyProtection="0"/>
    <xf numFmtId="4" fontId="9" fillId="0" borderId="0" applyFont="0" applyFill="0" applyBorder="0" applyAlignment="0" applyProtection="0"/>
    <xf numFmtId="0" fontId="68" fillId="0" borderId="0" applyNumberFormat="0"/>
    <xf numFmtId="0" fontId="6" fillId="0" borderId="0"/>
    <xf numFmtId="178" fontId="61" fillId="0" borderId="0"/>
    <xf numFmtId="178" fontId="28" fillId="0" borderId="0"/>
    <xf numFmtId="0" fontId="16" fillId="0" borderId="0"/>
    <xf numFmtId="184" fontId="67" fillId="0" borderId="0">
      <protection locked="0"/>
    </xf>
    <xf numFmtId="0" fontId="62" fillId="0" borderId="0">
      <alignment horizontal="center"/>
    </xf>
    <xf numFmtId="178" fontId="62" fillId="0" borderId="0">
      <alignment horizontal="center"/>
    </xf>
    <xf numFmtId="0" fontId="62" fillId="0" borderId="0">
      <alignment horizontal="center" textRotation="90"/>
    </xf>
    <xf numFmtId="178" fontId="62" fillId="0" borderId="0">
      <alignment horizontal="center" textRotation="90"/>
    </xf>
    <xf numFmtId="185" fontId="69" fillId="0" borderId="0">
      <protection locked="0"/>
    </xf>
    <xf numFmtId="185" fontId="69" fillId="0" borderId="0">
      <protection locked="0"/>
    </xf>
    <xf numFmtId="0" fontId="70" fillId="43" borderId="0"/>
    <xf numFmtId="0" fontId="71" fillId="1" borderId="0"/>
    <xf numFmtId="0" fontId="72" fillId="0" borderId="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54" fillId="0" borderId="0"/>
    <xf numFmtId="0" fontId="54" fillId="0" borderId="0"/>
    <xf numFmtId="0" fontId="21" fillId="11" borderId="1" applyNumberFormat="0" applyAlignment="0" applyProtection="0"/>
    <xf numFmtId="0" fontId="21" fillId="11" borderId="1" applyNumberFormat="0" applyAlignment="0" applyProtection="0"/>
    <xf numFmtId="0" fontId="55" fillId="21" borderId="1"/>
    <xf numFmtId="0" fontId="55" fillId="21" borderId="1"/>
    <xf numFmtId="0" fontId="17" fillId="2" borderId="0" applyNumberFormat="0" applyBorder="0" applyAlignment="0" applyProtection="0"/>
    <xf numFmtId="0" fontId="17" fillId="4" borderId="0" applyNumberFormat="0" applyBorder="0" applyAlignment="0" applyProtection="0"/>
    <xf numFmtId="0" fontId="17" fillId="22" borderId="0" applyNumberFormat="0" applyBorder="0" applyAlignment="0" applyProtection="0"/>
    <xf numFmtId="0" fontId="17" fillId="24" borderId="0" applyNumberFormat="0" applyBorder="0" applyAlignment="0" applyProtection="0"/>
    <xf numFmtId="0" fontId="17" fillId="34" borderId="0" applyNumberFormat="0" applyBorder="0" applyAlignment="0" applyProtection="0"/>
    <xf numFmtId="0" fontId="17" fillId="36" borderId="0" applyNumberFormat="0" applyBorder="0" applyAlignment="0" applyProtection="0"/>
    <xf numFmtId="0" fontId="22" fillId="28" borderId="2" applyNumberFormat="0" applyAlignment="0" applyProtection="0"/>
    <xf numFmtId="0" fontId="22" fillId="28" borderId="2" applyNumberFormat="0" applyAlignment="0" applyProtection="0"/>
    <xf numFmtId="0" fontId="58" fillId="42" borderId="2"/>
    <xf numFmtId="0" fontId="58" fillId="42" borderId="2"/>
    <xf numFmtId="0" fontId="45" fillId="0" borderId="0"/>
    <xf numFmtId="0" fontId="23" fillId="0" borderId="3" applyNumberFormat="0" applyFill="0" applyAlignment="0" applyProtection="0"/>
    <xf numFmtId="0" fontId="23" fillId="0" borderId="3" applyNumberFormat="0" applyFill="0" applyAlignment="0" applyProtection="0"/>
    <xf numFmtId="0" fontId="59" fillId="0" borderId="3"/>
    <xf numFmtId="0" fontId="59" fillId="0" borderId="3"/>
    <xf numFmtId="0" fontId="24" fillId="8" borderId="0" applyNumberFormat="0" applyBorder="0" applyAlignment="0" applyProtection="0"/>
    <xf numFmtId="0" fontId="50" fillId="18" borderId="0"/>
    <xf numFmtId="0" fontId="50" fillId="18" borderId="0"/>
    <xf numFmtId="0" fontId="25" fillId="29" borderId="0" applyNumberFormat="0" applyBorder="0" applyAlignment="0" applyProtection="0"/>
    <xf numFmtId="0" fontId="25" fillId="29" borderId="0" applyNumberFormat="0" applyBorder="0" applyAlignment="0" applyProtection="0"/>
    <xf numFmtId="0" fontId="57" fillId="44" borderId="0"/>
    <xf numFmtId="0" fontId="57" fillId="44" borderId="0"/>
    <xf numFmtId="0" fontId="26" fillId="0" borderId="0"/>
    <xf numFmtId="0" fontId="6" fillId="0" borderId="0"/>
    <xf numFmtId="0" fontId="8" fillId="0" borderId="0"/>
    <xf numFmtId="0" fontId="8" fillId="0" borderId="0"/>
    <xf numFmtId="0" fontId="2" fillId="0" borderId="0"/>
    <xf numFmtId="0" fontId="6" fillId="0" borderId="0"/>
    <xf numFmtId="0" fontId="2" fillId="0" borderId="0"/>
    <xf numFmtId="0" fontId="13" fillId="0" borderId="0"/>
    <xf numFmtId="0" fontId="13" fillId="0" borderId="0"/>
    <xf numFmtId="0" fontId="6" fillId="0" borderId="0"/>
    <xf numFmtId="0" fontId="8" fillId="0" borderId="0">
      <alignment vertical="center" wrapText="1"/>
    </xf>
    <xf numFmtId="0" fontId="10" fillId="0" borderId="0"/>
    <xf numFmtId="0" fontId="14" fillId="0" borderId="0"/>
    <xf numFmtId="0" fontId="8" fillId="0" borderId="0"/>
    <xf numFmtId="178" fontId="61" fillId="0" borderId="0"/>
    <xf numFmtId="0" fontId="13" fillId="0" borderId="0"/>
    <xf numFmtId="178" fontId="16" fillId="0" borderId="0"/>
    <xf numFmtId="178" fontId="16" fillId="0" borderId="0"/>
    <xf numFmtId="0" fontId="13" fillId="0" borderId="0"/>
    <xf numFmtId="0" fontId="12" fillId="0" borderId="0"/>
    <xf numFmtId="0" fontId="12" fillId="0" borderId="0"/>
    <xf numFmtId="178" fontId="28" fillId="0" borderId="0"/>
    <xf numFmtId="178" fontId="28" fillId="0" borderId="0"/>
    <xf numFmtId="0" fontId="8" fillId="0" borderId="0"/>
    <xf numFmtId="0" fontId="8" fillId="0" borderId="0"/>
    <xf numFmtId="0" fontId="8" fillId="0" borderId="0">
      <alignment vertical="center" wrapText="1"/>
    </xf>
    <xf numFmtId="0" fontId="2" fillId="0" borderId="0"/>
    <xf numFmtId="0" fontId="6" fillId="0" borderId="0"/>
    <xf numFmtId="178" fontId="61" fillId="0" borderId="0">
      <alignment vertical="center"/>
    </xf>
    <xf numFmtId="0" fontId="6" fillId="0" borderId="0"/>
    <xf numFmtId="0" fontId="16" fillId="0" borderId="0"/>
    <xf numFmtId="0" fontId="13" fillId="0" borderId="0"/>
    <xf numFmtId="0" fontId="13" fillId="0" borderId="0"/>
    <xf numFmtId="178" fontId="63" fillId="0" borderId="0"/>
    <xf numFmtId="178" fontId="63" fillId="0" borderId="0"/>
    <xf numFmtId="0" fontId="8" fillId="0" borderId="0"/>
    <xf numFmtId="0" fontId="6" fillId="0" borderId="0"/>
    <xf numFmtId="0" fontId="8" fillId="0" borderId="0"/>
    <xf numFmtId="0" fontId="13" fillId="0" borderId="0"/>
    <xf numFmtId="178" fontId="61" fillId="0" borderId="0">
      <alignment vertical="center"/>
    </xf>
    <xf numFmtId="0" fontId="27" fillId="0" borderId="0"/>
    <xf numFmtId="0" fontId="12" fillId="0" borderId="0">
      <alignment vertical="center"/>
    </xf>
    <xf numFmtId="0" fontId="8" fillId="0" borderId="0"/>
    <xf numFmtId="0" fontId="12" fillId="0" borderId="0"/>
    <xf numFmtId="0" fontId="6" fillId="0" borderId="0"/>
    <xf numFmtId="178" fontId="61" fillId="0" borderId="0"/>
    <xf numFmtId="178" fontId="61" fillId="0" borderId="0"/>
    <xf numFmtId="0" fontId="73" fillId="0" borderId="0"/>
    <xf numFmtId="0" fontId="8" fillId="0" borderId="0"/>
    <xf numFmtId="0" fontId="6" fillId="0" borderId="0"/>
    <xf numFmtId="0" fontId="28" fillId="0" borderId="0"/>
    <xf numFmtId="0" fontId="8" fillId="0" borderId="0"/>
    <xf numFmtId="0" fontId="8" fillId="0" borderId="0"/>
    <xf numFmtId="0" fontId="8" fillId="0" borderId="0"/>
    <xf numFmtId="0" fontId="8" fillId="0" borderId="0"/>
    <xf numFmtId="0" fontId="8" fillId="0" borderId="0"/>
    <xf numFmtId="0" fontId="8" fillId="45" borderId="0">
      <alignment vertical="center" wrapText="1"/>
    </xf>
    <xf numFmtId="0" fontId="8" fillId="0" borderId="0">
      <alignment vertical="center" wrapText="1"/>
    </xf>
    <xf numFmtId="0" fontId="8" fillId="0" borderId="0"/>
    <xf numFmtId="0" fontId="8" fillId="0" borderId="0"/>
    <xf numFmtId="0" fontId="8" fillId="0" borderId="0"/>
    <xf numFmtId="0" fontId="9" fillId="0" borderId="0"/>
    <xf numFmtId="0" fontId="9" fillId="0" borderId="0"/>
    <xf numFmtId="0" fontId="8" fillId="0" borderId="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64" fillId="0" borderId="0"/>
    <xf numFmtId="0" fontId="64" fillId="0" borderId="0"/>
    <xf numFmtId="0" fontId="6" fillId="15" borderId="4" applyNumberFormat="0" applyFont="0" applyAlignment="0" applyProtection="0"/>
    <xf numFmtId="0" fontId="6" fillId="0" borderId="0"/>
    <xf numFmtId="0" fontId="30" fillId="0" borderId="0"/>
    <xf numFmtId="0" fontId="8" fillId="0" borderId="0"/>
    <xf numFmtId="0" fontId="6" fillId="0" borderId="0"/>
    <xf numFmtId="0" fontId="10" fillId="0" borderId="0"/>
    <xf numFmtId="0" fontId="31" fillId="0" borderId="0" applyNumberFormat="0" applyFill="0" applyBorder="0" applyAlignment="0" applyProtection="0"/>
    <xf numFmtId="0" fontId="49" fillId="0" borderId="0"/>
    <xf numFmtId="0" fontId="49" fillId="0" borderId="0"/>
    <xf numFmtId="0" fontId="32" fillId="46" borderId="5" applyNumberFormat="0" applyAlignment="0" applyProtection="0"/>
    <xf numFmtId="0" fontId="48" fillId="47" borderId="5"/>
    <xf numFmtId="0" fontId="48" fillId="47" borderId="5"/>
    <xf numFmtId="9" fontId="6" fillId="0" borderId="0" applyFont="0" applyFill="0" applyBorder="0" applyAlignment="0" applyProtection="0"/>
    <xf numFmtId="9" fontId="6" fillId="0" borderId="0" applyFont="0" applyFill="0" applyBorder="0" applyAlignment="0" applyProtection="0"/>
    <xf numFmtId="0" fontId="12" fillId="15" borderId="4" applyNumberFormat="0" applyFont="0" applyAlignment="0" applyProtection="0"/>
    <xf numFmtId="0" fontId="28" fillId="48" borderId="4"/>
    <xf numFmtId="0" fontId="28" fillId="48" borderId="4"/>
    <xf numFmtId="0" fontId="74" fillId="0" borderId="0"/>
    <xf numFmtId="9" fontId="3" fillId="0" borderId="0" applyFont="0" applyFill="0" applyBorder="0" applyAlignment="0" applyProtection="0"/>
    <xf numFmtId="0" fontId="65" fillId="0" borderId="0"/>
    <xf numFmtId="178" fontId="65" fillId="0" borderId="0"/>
    <xf numFmtId="179" fontId="65" fillId="0" borderId="0"/>
    <xf numFmtId="180" fontId="65" fillId="0" borderId="0"/>
    <xf numFmtId="180" fontId="65" fillId="0" borderId="0"/>
    <xf numFmtId="0" fontId="65" fillId="0" borderId="0"/>
    <xf numFmtId="0" fontId="33" fillId="0" borderId="6" applyNumberFormat="0" applyFill="0" applyAlignment="0" applyProtection="0"/>
    <xf numFmtId="0" fontId="33" fillId="0" borderId="6" applyNumberFormat="0" applyFill="0" applyAlignment="0" applyProtection="0"/>
    <xf numFmtId="0" fontId="56" fillId="0" borderId="6"/>
    <xf numFmtId="0" fontId="56" fillId="0" borderId="6"/>
    <xf numFmtId="0" fontId="34" fillId="7" borderId="0" applyNumberFormat="0" applyBorder="0" applyAlignment="0" applyProtection="0"/>
    <xf numFmtId="0" fontId="46" fillId="17" borderId="0"/>
    <xf numFmtId="0" fontId="46" fillId="17" borderId="0"/>
    <xf numFmtId="0" fontId="9" fillId="0" borderId="0"/>
    <xf numFmtId="0" fontId="9" fillId="0" borderId="0"/>
    <xf numFmtId="0" fontId="6" fillId="0" borderId="0"/>
    <xf numFmtId="0" fontId="8" fillId="0" borderId="0"/>
    <xf numFmtId="0" fontId="9" fillId="0" borderId="0"/>
    <xf numFmtId="0" fontId="6" fillId="0" borderId="0"/>
    <xf numFmtId="0" fontId="6" fillId="0" borderId="0"/>
    <xf numFmtId="178" fontId="66" fillId="0" borderId="0"/>
    <xf numFmtId="0" fontId="9" fillId="0" borderId="0"/>
    <xf numFmtId="0" fontId="8" fillId="0" borderId="0"/>
    <xf numFmtId="0" fontId="6" fillId="0" borderId="0"/>
    <xf numFmtId="0" fontId="10" fillId="0" borderId="0"/>
    <xf numFmtId="0" fontId="6" fillId="0" borderId="0"/>
    <xf numFmtId="186" fontId="75" fillId="0" borderId="0">
      <alignment horizontal="left"/>
    </xf>
    <xf numFmtId="0" fontId="35" fillId="0" borderId="7" applyNumberFormat="0" applyFill="0" applyAlignment="0" applyProtection="0"/>
    <xf numFmtId="0" fontId="51" fillId="0" borderId="8"/>
    <xf numFmtId="0" fontId="51" fillId="0" borderId="8"/>
    <xf numFmtId="0" fontId="36" fillId="0" borderId="9" applyNumberFormat="0" applyFill="0" applyAlignment="0" applyProtection="0"/>
    <xf numFmtId="0" fontId="52" fillId="0" borderId="10"/>
    <xf numFmtId="0" fontId="52" fillId="0" borderId="10"/>
    <xf numFmtId="0" fontId="37" fillId="0" borderId="11" applyNumberFormat="0" applyFill="0" applyAlignment="0" applyProtection="0"/>
    <xf numFmtId="0" fontId="53" fillId="0" borderId="12"/>
    <xf numFmtId="0" fontId="53" fillId="0" borderId="12"/>
    <xf numFmtId="0" fontId="37" fillId="0" borderId="0" applyNumberFormat="0" applyFill="0" applyBorder="0" applyAlignment="0" applyProtection="0"/>
    <xf numFmtId="0" fontId="53" fillId="0" borderId="0"/>
    <xf numFmtId="0" fontId="53" fillId="0" borderId="0"/>
    <xf numFmtId="167" fontId="6" fillId="0" borderId="0" applyFont="0" applyFill="0" applyBorder="0" applyAlignment="0" applyProtection="0"/>
    <xf numFmtId="41" fontId="6" fillId="0" borderId="0" applyFont="0" applyFill="0" applyBorder="0" applyAlignment="0" applyProtection="0"/>
    <xf numFmtId="0" fontId="17" fillId="34" borderId="0" applyNumberFormat="0" applyBorder="0" applyAlignment="0" applyProtection="0"/>
    <xf numFmtId="0" fontId="17" fillId="36" borderId="0" applyNumberFormat="0" applyBorder="0" applyAlignment="0" applyProtection="0"/>
    <xf numFmtId="0" fontId="17" fillId="46" borderId="0" applyNumberFormat="0" applyBorder="0" applyAlignment="0" applyProtection="0"/>
    <xf numFmtId="0" fontId="17" fillId="27" borderId="0" applyNumberFormat="0" applyBorder="0" applyAlignment="0" applyProtection="0"/>
    <xf numFmtId="0" fontId="17" fillId="2" borderId="0" applyNumberFormat="0" applyBorder="0" applyAlignment="0" applyProtection="0"/>
    <xf numFmtId="0" fontId="17" fillId="22" borderId="0" applyNumberFormat="0" applyBorder="0" applyAlignment="0" applyProtection="0"/>
    <xf numFmtId="0" fontId="21" fillId="11" borderId="1" applyNumberFormat="0" applyAlignment="0" applyProtection="0"/>
    <xf numFmtId="0" fontId="22" fillId="28" borderId="2" applyNumberFormat="0" applyAlignment="0" applyProtection="0"/>
    <xf numFmtId="0" fontId="18" fillId="28" borderId="1" applyNumberFormat="0" applyAlignment="0" applyProtection="0"/>
    <xf numFmtId="0" fontId="38" fillId="0" borderId="13" applyNumberFormat="0" applyFill="0" applyAlignment="0" applyProtection="0"/>
    <xf numFmtId="0" fontId="39" fillId="0" borderId="14" applyNumberFormat="0" applyFill="0" applyAlignment="0" applyProtection="0"/>
    <xf numFmtId="0" fontId="40" fillId="0" borderId="15" applyNumberFormat="0" applyFill="0" applyAlignment="0" applyProtection="0"/>
    <xf numFmtId="0" fontId="40" fillId="0" borderId="0" applyNumberFormat="0" applyFill="0" applyBorder="0" applyAlignment="0" applyProtection="0"/>
    <xf numFmtId="0" fontId="23" fillId="0" borderId="16" applyNumberFormat="0" applyFill="0" applyAlignment="0" applyProtection="0"/>
    <xf numFmtId="0" fontId="32" fillId="46" borderId="5" applyNumberFormat="0" applyAlignment="0" applyProtection="0"/>
    <xf numFmtId="0" fontId="41" fillId="0" borderId="0" applyNumberFormat="0" applyFill="0" applyBorder="0" applyAlignment="0" applyProtection="0"/>
    <xf numFmtId="0" fontId="25" fillId="29" borderId="0" applyNumberFormat="0" applyBorder="0" applyAlignment="0" applyProtection="0"/>
    <xf numFmtId="0" fontId="42" fillId="0" borderId="0"/>
    <xf numFmtId="0" fontId="13" fillId="0" borderId="0"/>
    <xf numFmtId="0" fontId="8" fillId="0" borderId="0"/>
    <xf numFmtId="0" fontId="8" fillId="0" borderId="0"/>
    <xf numFmtId="0" fontId="34" fillId="7" borderId="0" applyNumberFormat="0" applyBorder="0" applyAlignment="0" applyProtection="0"/>
    <xf numFmtId="0" fontId="31" fillId="0" borderId="0" applyNumberFormat="0" applyFill="0" applyBorder="0" applyAlignment="0" applyProtection="0"/>
    <xf numFmtId="0" fontId="12" fillId="15" borderId="4" applyNumberFormat="0" applyFont="0" applyAlignment="0" applyProtection="0"/>
    <xf numFmtId="0" fontId="33" fillId="0" borderId="6" applyNumberFormat="0" applyFill="0" applyAlignment="0" applyProtection="0"/>
    <xf numFmtId="0" fontId="9" fillId="0" borderId="0"/>
    <xf numFmtId="0" fontId="9" fillId="0" borderId="0"/>
    <xf numFmtId="0" fontId="19" fillId="0" borderId="0" applyNumberFormat="0" applyFill="0" applyBorder="0" applyAlignment="0" applyProtection="0"/>
    <xf numFmtId="170" fontId="8" fillId="0" borderId="0" applyFill="0" applyBorder="0" applyAlignment="0" applyProtection="0"/>
    <xf numFmtId="0" fontId="24" fillId="8" borderId="0" applyNumberFormat="0" applyBorder="0" applyAlignment="0" applyProtection="0"/>
    <xf numFmtId="0" fontId="86" fillId="0" borderId="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0" fontId="2" fillId="0" borderId="0"/>
    <xf numFmtId="0" fontId="8" fillId="0" borderId="0"/>
    <xf numFmtId="9"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xf numFmtId="0" fontId="2" fillId="0" borderId="0"/>
    <xf numFmtId="0" fontId="8" fillId="0" borderId="0"/>
    <xf numFmtId="0" fontId="1" fillId="0" borderId="0"/>
    <xf numFmtId="0" fontId="88" fillId="0" borderId="0"/>
    <xf numFmtId="0" fontId="17" fillId="51" borderId="0" applyNumberFormat="0" applyBorder="0" applyAlignment="0" applyProtection="0"/>
    <xf numFmtId="0" fontId="17" fillId="52"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53" borderId="0" applyNumberFormat="0" applyBorder="0" applyAlignment="0" applyProtection="0"/>
    <xf numFmtId="0" fontId="13" fillId="54" borderId="0" applyNumberFormat="0" applyBorder="0" applyAlignment="0" applyProtection="0"/>
    <xf numFmtId="0" fontId="13" fillId="55" borderId="0" applyNumberFormat="0" applyBorder="0" applyAlignment="0" applyProtection="0"/>
    <xf numFmtId="0" fontId="13" fillId="56" borderId="0" applyNumberFormat="0" applyBorder="0" applyAlignment="0" applyProtection="0"/>
    <xf numFmtId="0" fontId="13" fillId="57" borderId="0" applyNumberFormat="0" applyBorder="0" applyAlignment="0" applyProtection="0"/>
    <xf numFmtId="0" fontId="13" fillId="58" borderId="0" applyNumberFormat="0" applyBorder="0" applyAlignment="0" applyProtection="0"/>
    <xf numFmtId="0" fontId="17" fillId="59" borderId="0" applyNumberFormat="0" applyBorder="0" applyAlignment="0" applyProtection="0"/>
    <xf numFmtId="0" fontId="17" fillId="60"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26"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27" borderId="0" applyNumberFormat="0" applyBorder="0" applyAlignment="0" applyProtection="0"/>
    <xf numFmtId="0" fontId="13" fillId="61" borderId="0" applyNumberFormat="0" applyBorder="0" applyAlignment="0" applyProtection="0"/>
    <xf numFmtId="0" fontId="13" fillId="62" borderId="0" applyNumberFormat="0" applyBorder="0" applyAlignment="0" applyProtection="0"/>
    <xf numFmtId="0" fontId="13" fillId="63" borderId="0" applyNumberFormat="0" applyBorder="0" applyAlignment="0" applyProtection="0"/>
    <xf numFmtId="0" fontId="13" fillId="56" borderId="0" applyNumberFormat="0" applyBorder="0" applyAlignment="0" applyProtection="0"/>
    <xf numFmtId="0" fontId="13" fillId="61" borderId="0" applyNumberFormat="0" applyBorder="0" applyAlignment="0" applyProtection="0"/>
    <xf numFmtId="0" fontId="13" fillId="64" borderId="0" applyNumberFormat="0" applyBorder="0" applyAlignment="0" applyProtection="0"/>
    <xf numFmtId="0" fontId="17" fillId="65" borderId="0" applyNumberFormat="0" applyBorder="0" applyAlignment="0" applyProtection="0"/>
    <xf numFmtId="0" fontId="17" fillId="66" borderId="0" applyNumberFormat="0" applyBorder="0" applyAlignment="0" applyProtection="0"/>
    <xf numFmtId="0" fontId="17" fillId="38" borderId="0" applyNumberFormat="0" applyBorder="0" applyAlignment="0" applyProtection="0"/>
    <xf numFmtId="0" fontId="17" fillId="13" borderId="0" applyNumberFormat="0" applyBorder="0" applyAlignment="0" applyProtection="0"/>
    <xf numFmtId="0" fontId="17" fillId="26" borderId="0" applyNumberFormat="0" applyBorder="0" applyAlignment="0" applyProtection="0"/>
    <xf numFmtId="0" fontId="17" fillId="24" borderId="0" applyNumberFormat="0" applyBorder="0" applyAlignment="0" applyProtection="0"/>
    <xf numFmtId="0" fontId="17" fillId="34" borderId="0" applyNumberFormat="0" applyBorder="0" applyAlignment="0" applyProtection="0"/>
    <xf numFmtId="0" fontId="17" fillId="39" borderId="0" applyNumberFormat="0" applyBorder="0" applyAlignment="0" applyProtection="0"/>
    <xf numFmtId="0" fontId="17" fillId="67" borderId="0" applyNumberFormat="0" applyBorder="0" applyAlignment="0" applyProtection="0"/>
    <xf numFmtId="0" fontId="17" fillId="62" borderId="0" applyNumberFormat="0" applyBorder="0" applyAlignment="0" applyProtection="0"/>
    <xf numFmtId="0" fontId="17" fillId="63" borderId="0" applyNumberFormat="0" applyBorder="0" applyAlignment="0" applyProtection="0"/>
    <xf numFmtId="0" fontId="17" fillId="60" borderId="0" applyNumberFormat="0" applyBorder="0" applyAlignment="0" applyProtection="0"/>
    <xf numFmtId="0" fontId="17" fillId="65" borderId="0" applyNumberFormat="0" applyBorder="0" applyAlignment="0" applyProtection="0"/>
    <xf numFmtId="0" fontId="17" fillId="68" borderId="0" applyNumberFormat="0" applyBorder="0" applyAlignment="0" applyProtection="0"/>
    <xf numFmtId="0" fontId="18" fillId="69" borderId="1" applyNumberFormat="0" applyAlignment="0" applyProtection="0"/>
    <xf numFmtId="0" fontId="34" fillId="7" borderId="0" applyNumberFormat="0" applyBorder="0" applyAlignment="0" applyProtection="0"/>
    <xf numFmtId="0" fontId="32" fillId="46" borderId="5" applyNumberFormat="0" applyAlignment="0" applyProtection="0"/>
    <xf numFmtId="41" fontId="90" fillId="0" borderId="0" applyFont="0" applyFill="0" applyBorder="0" applyAlignment="0" applyProtection="0"/>
    <xf numFmtId="170" fontId="12" fillId="0" borderId="0" applyFill="0" applyBorder="0" applyAlignment="0" applyProtection="0"/>
    <xf numFmtId="170" fontId="12" fillId="0" borderId="0" applyFill="0" applyBorder="0" applyAlignment="0" applyProtection="0"/>
    <xf numFmtId="170" fontId="12" fillId="0" borderId="0" applyFill="0" applyBorder="0" applyAlignment="0" applyProtection="0"/>
    <xf numFmtId="170" fontId="12" fillId="0" borderId="0" applyFill="0" applyBorder="0" applyAlignment="0" applyProtection="0"/>
    <xf numFmtId="170" fontId="12" fillId="0" borderId="0" applyFill="0" applyBorder="0" applyAlignment="0" applyProtection="0"/>
    <xf numFmtId="170" fontId="12" fillId="0" borderId="0" applyFill="0" applyBorder="0" applyAlignment="0" applyProtection="0"/>
    <xf numFmtId="170" fontId="12" fillId="0" borderId="0" applyFill="0" applyBorder="0" applyAlignment="0" applyProtection="0"/>
    <xf numFmtId="170" fontId="12" fillId="0" borderId="0" applyFill="0" applyBorder="0" applyAlignment="0" applyProtection="0"/>
    <xf numFmtId="170" fontId="12" fillId="0" borderId="0" applyFill="0" applyBorder="0" applyAlignment="0" applyProtection="0"/>
    <xf numFmtId="170" fontId="12" fillId="0" borderId="0" applyFill="0" applyBorder="0" applyAlignment="0" applyProtection="0"/>
    <xf numFmtId="188" fontId="14" fillId="0" borderId="0" applyFont="0" applyFill="0" applyBorder="0" applyAlignment="0" applyProtection="0"/>
    <xf numFmtId="171" fontId="8" fillId="0" borderId="0" applyFill="0" applyBorder="0" applyAlignment="0" applyProtection="0"/>
    <xf numFmtId="190" fontId="6" fillId="0" borderId="0" applyFont="0" applyFill="0" applyBorder="0" applyAlignment="0" applyProtection="0"/>
    <xf numFmtId="190" fontId="6" fillId="0" borderId="0" applyFont="0" applyFill="0" applyBorder="0" applyAlignment="0" applyProtection="0"/>
    <xf numFmtId="170" fontId="12" fillId="0" borderId="0" applyFill="0" applyBorder="0" applyAlignment="0" applyProtection="0"/>
    <xf numFmtId="170" fontId="8" fillId="0" borderId="0" applyFill="0" applyBorder="0" applyAlignment="0" applyProtection="0"/>
    <xf numFmtId="170" fontId="8" fillId="0" borderId="0" applyFill="0" applyBorder="0" applyAlignment="0" applyProtection="0"/>
    <xf numFmtId="170" fontId="8" fillId="0" borderId="0" applyFill="0" applyBorder="0" applyAlignment="0" applyProtection="0"/>
    <xf numFmtId="170" fontId="12" fillId="0" borderId="0" applyFill="0" applyBorder="0" applyAlignment="0" applyProtection="0"/>
    <xf numFmtId="170" fontId="12" fillId="0" borderId="0" applyFill="0" applyBorder="0" applyAlignment="0" applyProtection="0"/>
    <xf numFmtId="170" fontId="12" fillId="0" borderId="0" applyFill="0" applyBorder="0" applyAlignment="0" applyProtection="0"/>
    <xf numFmtId="191" fontId="44" fillId="0" borderId="0" applyFill="0" applyBorder="0" applyProtection="0">
      <alignment vertical="center"/>
    </xf>
    <xf numFmtId="192" fontId="44" fillId="0" borderId="0" applyFill="0" applyBorder="0" applyProtection="0">
      <alignment vertical="center"/>
    </xf>
    <xf numFmtId="189" fontId="8" fillId="0" borderId="0" applyFill="0" applyBorder="0" applyAlignment="0" applyProtection="0"/>
    <xf numFmtId="178" fontId="94" fillId="0" borderId="0"/>
    <xf numFmtId="0" fontId="93" fillId="0" borderId="0"/>
    <xf numFmtId="0" fontId="91" fillId="0" borderId="0"/>
    <xf numFmtId="0" fontId="13" fillId="61" borderId="0" applyNumberFormat="0" applyBorder="0" applyAlignment="0" applyProtection="0"/>
    <xf numFmtId="0" fontId="31" fillId="0" borderId="0" applyNumberFormat="0" applyFill="0" applyBorder="0" applyAlignment="0" applyProtection="0"/>
    <xf numFmtId="0" fontId="24" fillId="8" borderId="0" applyNumberFormat="0" applyBorder="0" applyAlignment="0" applyProtection="0"/>
    <xf numFmtId="0" fontId="24" fillId="55" borderId="0" applyNumberFormat="0" applyBorder="0" applyAlignment="0" applyProtection="0"/>
    <xf numFmtId="0" fontId="35" fillId="0" borderId="7" applyNumberFormat="0" applyFill="0" applyAlignment="0" applyProtection="0"/>
    <xf numFmtId="0" fontId="36" fillId="0" borderId="9"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21" fillId="58" borderId="1" applyNumberFormat="0" applyAlignment="0" applyProtection="0"/>
    <xf numFmtId="0" fontId="22" fillId="69" borderId="2" applyNumberFormat="0" applyAlignment="0" applyProtection="0"/>
    <xf numFmtId="0" fontId="24" fillId="55" borderId="0" applyNumberFormat="0" applyBorder="0" applyAlignment="0" applyProtection="0"/>
    <xf numFmtId="0" fontId="33" fillId="0" borderId="6" applyNumberFormat="0" applyFill="0" applyAlignment="0" applyProtection="0"/>
    <xf numFmtId="0" fontId="12" fillId="73" borderId="46" applyNumberFormat="0" applyAlignment="0" applyProtection="0"/>
    <xf numFmtId="0" fontId="25" fillId="70" borderId="0" applyNumberFormat="0" applyBorder="0" applyAlignment="0" applyProtection="0"/>
    <xf numFmtId="0" fontId="95" fillId="0" borderId="0"/>
    <xf numFmtId="0" fontId="8" fillId="0" borderId="0">
      <alignment vertical="center" wrapText="1"/>
    </xf>
    <xf numFmtId="0" fontId="13" fillId="0" borderId="0"/>
    <xf numFmtId="0" fontId="8" fillId="0" borderId="0"/>
    <xf numFmtId="0" fontId="13" fillId="0" borderId="0"/>
    <xf numFmtId="0" fontId="1" fillId="0" borderId="0"/>
    <xf numFmtId="0" fontId="13" fillId="0" borderId="0"/>
    <xf numFmtId="0" fontId="13" fillId="0" borderId="0"/>
    <xf numFmtId="0" fontId="12" fillId="0" borderId="0"/>
    <xf numFmtId="0" fontId="8" fillId="0" borderId="0">
      <alignment vertical="center" wrapText="1"/>
    </xf>
    <xf numFmtId="0" fontId="1" fillId="0" borderId="0"/>
    <xf numFmtId="0" fontId="1" fillId="0" borderId="0"/>
    <xf numFmtId="0" fontId="8" fillId="0" borderId="0">
      <alignment vertical="center" wrapText="1"/>
    </xf>
    <xf numFmtId="0" fontId="8" fillId="0" borderId="0">
      <alignment vertical="center" wrapText="1"/>
    </xf>
    <xf numFmtId="0" fontId="8" fillId="0" borderId="0">
      <alignment textRotation="90"/>
    </xf>
    <xf numFmtId="0" fontId="8" fillId="0" borderId="0"/>
    <xf numFmtId="0" fontId="88" fillId="0" borderId="0"/>
    <xf numFmtId="0" fontId="8" fillId="0" borderId="0">
      <alignment vertical="center" wrapText="1"/>
    </xf>
    <xf numFmtId="0" fontId="95" fillId="0" borderId="0"/>
    <xf numFmtId="0" fontId="8" fillId="0" borderId="0"/>
    <xf numFmtId="0" fontId="8" fillId="0" borderId="0"/>
    <xf numFmtId="0" fontId="6" fillId="0" borderId="0"/>
    <xf numFmtId="0" fontId="8" fillId="0" borderId="0">
      <alignment vertical="center" wrapText="1"/>
    </xf>
    <xf numFmtId="0" fontId="45" fillId="0" borderId="0"/>
    <xf numFmtId="0" fontId="13" fillId="0" borderId="0"/>
    <xf numFmtId="0" fontId="8" fillId="0" borderId="0"/>
    <xf numFmtId="0" fontId="6" fillId="0" borderId="0"/>
    <xf numFmtId="0" fontId="44" fillId="0" borderId="0"/>
    <xf numFmtId="0" fontId="27" fillId="0" borderId="0"/>
    <xf numFmtId="0" fontId="6" fillId="0" borderId="0"/>
    <xf numFmtId="0" fontId="73" fillId="0" borderId="0"/>
    <xf numFmtId="0" fontId="6" fillId="0" borderId="0"/>
    <xf numFmtId="0" fontId="90" fillId="0" borderId="0"/>
    <xf numFmtId="0" fontId="89" fillId="0" borderId="0"/>
    <xf numFmtId="0" fontId="8" fillId="0" borderId="0">
      <alignment vertical="center" wrapText="1"/>
    </xf>
    <xf numFmtId="0" fontId="8" fillId="15" borderId="4" applyNumberFormat="0" applyFon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12" fillId="0" borderId="0"/>
    <xf numFmtId="0" fontId="96" fillId="0" borderId="0"/>
    <xf numFmtId="0" fontId="5" fillId="0" borderId="0"/>
    <xf numFmtId="0" fontId="96" fillId="0" borderId="0"/>
    <xf numFmtId="0" fontId="12" fillId="0" borderId="0"/>
    <xf numFmtId="0" fontId="12" fillId="0" borderId="0"/>
    <xf numFmtId="0" fontId="44" fillId="0" borderId="0">
      <alignment vertical="center"/>
    </xf>
    <xf numFmtId="0" fontId="89" fillId="0" borderId="0"/>
    <xf numFmtId="0" fontId="8" fillId="0" borderId="0"/>
    <xf numFmtId="0" fontId="8" fillId="0" borderId="0"/>
    <xf numFmtId="0" fontId="95" fillId="0" borderId="0"/>
    <xf numFmtId="0" fontId="8" fillId="0" borderId="0"/>
    <xf numFmtId="0" fontId="32" fillId="71" borderId="5" applyNumberFormat="0" applyAlignment="0" applyProtection="0"/>
    <xf numFmtId="9" fontId="8" fillId="0" borderId="0" applyFill="0" applyBorder="0" applyAlignment="0" applyProtection="0"/>
    <xf numFmtId="0" fontId="8" fillId="72" borderId="4" applyNumberFormat="0" applyAlignment="0" applyProtection="0"/>
    <xf numFmtId="9" fontId="88" fillId="0" borderId="0" applyFont="0" applyFill="0" applyBorder="0" applyAlignment="0" applyProtection="0"/>
    <xf numFmtId="0" fontId="34" fillId="54" borderId="0" applyNumberFormat="0" applyBorder="0" applyAlignment="0" applyProtection="0"/>
    <xf numFmtId="0" fontId="8" fillId="0" borderId="0"/>
    <xf numFmtId="0" fontId="76" fillId="0" borderId="0"/>
    <xf numFmtId="0" fontId="8" fillId="0" borderId="0"/>
    <xf numFmtId="0" fontId="92" fillId="0" borderId="0"/>
    <xf numFmtId="0" fontId="8" fillId="0" borderId="0"/>
    <xf numFmtId="0" fontId="6" fillId="0" borderId="0"/>
    <xf numFmtId="0" fontId="8" fillId="0" borderId="0"/>
    <xf numFmtId="0" fontId="13" fillId="0" borderId="0"/>
    <xf numFmtId="0" fontId="91" fillId="0" borderId="0"/>
    <xf numFmtId="0" fontId="13" fillId="0" borderId="0"/>
    <xf numFmtId="0" fontId="12" fillId="0" borderId="0"/>
    <xf numFmtId="164" fontId="8" fillId="0" borderId="0" applyFont="0" applyFill="0" applyBorder="0" applyAlignment="0" applyProtection="0"/>
    <xf numFmtId="0" fontId="8" fillId="0" borderId="0"/>
    <xf numFmtId="0" fontId="9" fillId="0" borderId="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26"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27" borderId="0" applyNumberFormat="0" applyBorder="0" applyAlignment="0" applyProtection="0"/>
    <xf numFmtId="0" fontId="17" fillId="38" borderId="0" applyNumberFormat="0" applyBorder="0" applyAlignment="0" applyProtection="0"/>
    <xf numFmtId="0" fontId="17" fillId="13" borderId="0" applyNumberFormat="0" applyBorder="0" applyAlignment="0" applyProtection="0"/>
    <xf numFmtId="0" fontId="17" fillId="26" borderId="0" applyNumberFormat="0" applyBorder="0" applyAlignment="0" applyProtection="0"/>
    <xf numFmtId="0" fontId="17" fillId="24" borderId="0" applyNumberFormat="0" applyBorder="0" applyAlignment="0" applyProtection="0"/>
    <xf numFmtId="0" fontId="17" fillId="34" borderId="0" applyNumberFormat="0" applyBorder="0" applyAlignment="0" applyProtection="0"/>
    <xf numFmtId="0" fontId="17" fillId="39" borderId="0" applyNumberFormat="0" applyBorder="0" applyAlignment="0" applyProtection="0"/>
    <xf numFmtId="0" fontId="17" fillId="2" borderId="0" applyNumberFormat="0" applyBorder="0" applyAlignment="0" applyProtection="0"/>
    <xf numFmtId="0" fontId="17" fillId="4" borderId="0" applyNumberFormat="0" applyBorder="0" applyAlignment="0" applyProtection="0"/>
    <xf numFmtId="0" fontId="17" fillId="22" borderId="0" applyNumberFormat="0" applyBorder="0" applyAlignment="0" applyProtection="0"/>
    <xf numFmtId="0" fontId="17" fillId="24" borderId="0" applyNumberFormat="0" applyBorder="0" applyAlignment="0" applyProtection="0"/>
    <xf numFmtId="0" fontId="17" fillId="34" borderId="0" applyNumberFormat="0" applyBorder="0" applyAlignment="0" applyProtection="0"/>
    <xf numFmtId="0" fontId="17" fillId="36" borderId="0" applyNumberFormat="0" applyBorder="0" applyAlignment="0" applyProtection="0"/>
    <xf numFmtId="0" fontId="34" fillId="7" borderId="0" applyNumberFormat="0" applyBorder="0" applyAlignment="0" applyProtection="0"/>
    <xf numFmtId="0" fontId="18" fillId="28" borderId="1" applyNumberFormat="0" applyAlignment="0" applyProtection="0"/>
    <xf numFmtId="0" fontId="32" fillId="46" borderId="5" applyNumberFormat="0" applyAlignment="0" applyProtection="0"/>
    <xf numFmtId="0" fontId="31" fillId="0" borderId="0" applyNumberFormat="0" applyFill="0" applyBorder="0" applyAlignment="0" applyProtection="0"/>
    <xf numFmtId="0" fontId="35" fillId="0" borderId="7" applyNumberFormat="0" applyFill="0" applyAlignment="0" applyProtection="0"/>
    <xf numFmtId="0" fontId="36" fillId="0" borderId="9"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21" fillId="11" borderId="1" applyNumberFormat="0" applyAlignment="0" applyProtection="0"/>
    <xf numFmtId="0" fontId="33" fillId="0" borderId="6" applyNumberFormat="0" applyFill="0" applyAlignment="0" applyProtection="0"/>
    <xf numFmtId="0" fontId="25" fillId="29" borderId="0" applyNumberFormat="0" applyBorder="0" applyAlignment="0" applyProtection="0"/>
    <xf numFmtId="0" fontId="13" fillId="15" borderId="4" applyNumberFormat="0" applyFont="0" applyAlignment="0" applyProtection="0"/>
    <xf numFmtId="0" fontId="22" fillId="28" borderId="2" applyNumberFormat="0" applyAlignment="0" applyProtection="0"/>
    <xf numFmtId="0" fontId="29" fillId="0" borderId="0" applyNumberFormat="0" applyFill="0" applyBorder="0" applyAlignment="0" applyProtection="0"/>
    <xf numFmtId="0" fontId="23" fillId="0" borderId="3" applyNumberFormat="0" applyFill="0" applyAlignment="0" applyProtection="0"/>
    <xf numFmtId="0" fontId="19" fillId="0" borderId="0" applyNumberFormat="0" applyFill="0" applyBorder="0" applyAlignment="0" applyProtection="0"/>
    <xf numFmtId="43" fontId="2" fillId="0" borderId="0" applyFont="0" applyFill="0" applyBorder="0" applyAlignment="0" applyProtection="0"/>
    <xf numFmtId="0" fontId="73" fillId="0" borderId="0"/>
    <xf numFmtId="9" fontId="8" fillId="0" borderId="0" applyFont="0" applyFill="0" applyBorder="0" applyAlignment="0" applyProtection="0"/>
    <xf numFmtId="0" fontId="8" fillId="0" borderId="0"/>
    <xf numFmtId="0" fontId="73" fillId="0" borderId="0"/>
    <xf numFmtId="0" fontId="73" fillId="0" borderId="0"/>
    <xf numFmtId="0" fontId="13" fillId="0" borderId="0"/>
    <xf numFmtId="0" fontId="9" fillId="0" borderId="0"/>
    <xf numFmtId="0" fontId="12" fillId="0" borderId="0"/>
  </cellStyleXfs>
  <cellXfs count="233">
    <xf numFmtId="0" fontId="0" fillId="0" borderId="0" xfId="0"/>
    <xf numFmtId="0" fontId="8" fillId="0" borderId="0" xfId="0" applyFont="1"/>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shrinkToFit="1"/>
    </xf>
    <xf numFmtId="2" fontId="8" fillId="49" borderId="17" xfId="0" applyNumberFormat="1" applyFont="1" applyFill="1" applyBorder="1" applyAlignment="1">
      <alignment horizontal="center" vertical="center" textRotation="90" wrapText="1"/>
    </xf>
    <xf numFmtId="1" fontId="8" fillId="49" borderId="17" xfId="0" applyNumberFormat="1" applyFont="1" applyFill="1" applyBorder="1" applyAlignment="1">
      <alignment horizontal="center" vertical="center" textRotation="90" wrapText="1"/>
    </xf>
    <xf numFmtId="2" fontId="8" fillId="49" borderId="27" xfId="0" applyNumberFormat="1" applyFont="1" applyFill="1" applyBorder="1" applyAlignment="1">
      <alignment horizontal="center" vertical="center" textRotation="90" wrapText="1"/>
    </xf>
    <xf numFmtId="2" fontId="8" fillId="49" borderId="21" xfId="0" applyNumberFormat="1" applyFont="1" applyFill="1" applyBorder="1" applyAlignment="1">
      <alignment horizontal="center" vertical="center" textRotation="90" wrapText="1"/>
    </xf>
    <xf numFmtId="1" fontId="8" fillId="49" borderId="28" xfId="0" applyNumberFormat="1" applyFont="1" applyFill="1" applyBorder="1" applyAlignment="1">
      <alignment horizontal="center" vertical="center" wrapText="1"/>
    </xf>
    <xf numFmtId="1" fontId="8" fillId="49" borderId="29" xfId="0" applyNumberFormat="1" applyFont="1" applyFill="1" applyBorder="1" applyAlignment="1">
      <alignment horizontal="center" vertical="center" wrapText="1"/>
    </xf>
    <xf numFmtId="1" fontId="8" fillId="49" borderId="30" xfId="0" applyNumberFormat="1" applyFont="1" applyFill="1" applyBorder="1" applyAlignment="1">
      <alignment horizontal="center" vertical="center" wrapText="1"/>
    </xf>
    <xf numFmtId="2" fontId="8" fillId="0" borderId="27" xfId="0" applyNumberFormat="1" applyFont="1" applyBorder="1" applyAlignment="1">
      <alignment horizontal="center" vertical="center" wrapText="1"/>
    </xf>
    <xf numFmtId="2" fontId="8" fillId="0" borderId="21" xfId="0" applyNumberFormat="1" applyFont="1" applyBorder="1" applyAlignment="1">
      <alignment horizontal="center" vertical="center" wrapText="1"/>
    </xf>
    <xf numFmtId="2" fontId="8" fillId="0" borderId="31" xfId="0" applyNumberFormat="1" applyFont="1" applyBorder="1" applyAlignment="1">
      <alignment horizontal="center" vertical="center" wrapText="1"/>
    </xf>
    <xf numFmtId="2" fontId="8" fillId="0" borderId="32" xfId="0" applyNumberFormat="1" applyFont="1" applyBorder="1" applyAlignment="1">
      <alignment horizontal="center" vertical="center" wrapText="1"/>
    </xf>
    <xf numFmtId="2" fontId="8" fillId="0" borderId="33" xfId="0" applyNumberFormat="1" applyFont="1" applyBorder="1" applyAlignment="1">
      <alignment horizontal="center" vertical="center" wrapText="1"/>
    </xf>
    <xf numFmtId="2" fontId="8" fillId="0" borderId="21" xfId="0" applyNumberFormat="1" applyFont="1" applyBorder="1" applyAlignment="1">
      <alignment horizontal="center" vertical="center"/>
    </xf>
    <xf numFmtId="2" fontId="8" fillId="0" borderId="17" xfId="0" applyNumberFormat="1" applyFont="1" applyBorder="1" applyAlignment="1">
      <alignment horizontal="center" vertical="center"/>
    </xf>
    <xf numFmtId="1" fontId="8" fillId="49" borderId="42" xfId="0" applyNumberFormat="1" applyFont="1" applyFill="1" applyBorder="1" applyAlignment="1">
      <alignment horizontal="center" vertical="center" wrapText="1"/>
    </xf>
    <xf numFmtId="0" fontId="99" fillId="0" borderId="0" xfId="0" applyFont="1"/>
    <xf numFmtId="0" fontId="100" fillId="0" borderId="0" xfId="309" applyFont="1" applyAlignment="1">
      <alignment horizontal="left" vertical="center"/>
    </xf>
    <xf numFmtId="0" fontId="100" fillId="0" borderId="0" xfId="309" applyFont="1" applyAlignment="1">
      <alignment horizontal="right" vertical="center"/>
    </xf>
    <xf numFmtId="0" fontId="102" fillId="0" borderId="0" xfId="309" applyFont="1" applyAlignment="1">
      <alignment vertical="center"/>
    </xf>
    <xf numFmtId="0" fontId="102" fillId="0" borderId="0" xfId="309" applyFont="1"/>
    <xf numFmtId="0" fontId="99" fillId="0" borderId="0" xfId="309" applyFont="1"/>
    <xf numFmtId="0" fontId="99" fillId="0" borderId="0" xfId="309" applyFont="1" applyAlignment="1">
      <alignment horizontal="left"/>
    </xf>
    <xf numFmtId="0" fontId="99" fillId="0" borderId="0" xfId="309" applyFont="1" applyAlignment="1">
      <alignment vertical="center"/>
    </xf>
    <xf numFmtId="0" fontId="100" fillId="0" borderId="0" xfId="309" applyFont="1" applyAlignment="1">
      <alignment vertical="center"/>
    </xf>
    <xf numFmtId="0" fontId="8" fillId="0" borderId="24" xfId="0" applyFont="1" applyBorder="1" applyAlignment="1">
      <alignment horizontal="center" vertical="center" wrapText="1" shrinkToFit="1"/>
    </xf>
    <xf numFmtId="0" fontId="12" fillId="0" borderId="0" xfId="0" applyFont="1"/>
    <xf numFmtId="0" fontId="8" fillId="0" borderId="0" xfId="626" applyFont="1" applyAlignment="1">
      <alignment vertical="center"/>
    </xf>
    <xf numFmtId="2" fontId="8" fillId="0" borderId="0" xfId="626" applyNumberFormat="1" applyFont="1" applyAlignment="1">
      <alignment vertical="center"/>
    </xf>
    <xf numFmtId="193" fontId="8" fillId="0" borderId="0" xfId="626" applyNumberFormat="1" applyFont="1" applyAlignment="1">
      <alignment vertical="center"/>
    </xf>
    <xf numFmtId="2" fontId="8" fillId="0" borderId="0" xfId="627" applyNumberFormat="1" applyFont="1" applyFill="1" applyAlignment="1">
      <alignment vertical="center"/>
    </xf>
    <xf numFmtId="37" fontId="8" fillId="0" borderId="0" xfId="626" applyNumberFormat="1" applyFont="1" applyAlignment="1">
      <alignment vertical="center"/>
    </xf>
    <xf numFmtId="37" fontId="8" fillId="0" borderId="0" xfId="626" applyNumberFormat="1" applyFont="1" applyAlignment="1">
      <alignment vertical="center" wrapText="1"/>
    </xf>
    <xf numFmtId="0" fontId="8" fillId="0" borderId="0" xfId="626" applyFont="1" applyAlignment="1">
      <alignment vertical="center" wrapText="1"/>
    </xf>
    <xf numFmtId="10" fontId="8" fillId="0" borderId="0" xfId="627" applyNumberFormat="1" applyFont="1" applyFill="1" applyAlignment="1">
      <alignment vertical="center"/>
    </xf>
    <xf numFmtId="194" fontId="8" fillId="0" borderId="0" xfId="626" applyNumberFormat="1" applyFont="1" applyAlignment="1">
      <alignment vertical="center"/>
    </xf>
    <xf numFmtId="10" fontId="8" fillId="0" borderId="0" xfId="627" applyNumberFormat="1" applyFont="1" applyFill="1" applyBorder="1" applyAlignment="1">
      <alignment vertical="center"/>
    </xf>
    <xf numFmtId="0" fontId="106" fillId="0" borderId="0" xfId="629" applyFont="1" applyAlignment="1">
      <alignment horizontal="justify" vertical="center" wrapText="1"/>
    </xf>
    <xf numFmtId="0" fontId="8" fillId="0" borderId="0" xfId="629" applyFont="1" applyAlignment="1">
      <alignment vertical="center"/>
    </xf>
    <xf numFmtId="0" fontId="8" fillId="0" borderId="0" xfId="630" applyFont="1" applyAlignment="1">
      <alignment vertical="center"/>
    </xf>
    <xf numFmtId="0" fontId="8" fillId="0" borderId="0" xfId="351"/>
    <xf numFmtId="0" fontId="8" fillId="0" borderId="0" xfId="351" applyAlignment="1">
      <alignment vertical="center"/>
    </xf>
    <xf numFmtId="0" fontId="8" fillId="0" borderId="0" xfId="626" applyFont="1" applyAlignment="1">
      <alignment horizontal="left" vertical="center" wrapText="1"/>
    </xf>
    <xf numFmtId="4" fontId="8" fillId="0" borderId="0" xfId="626" applyNumberFormat="1" applyFont="1" applyAlignment="1">
      <alignment horizontal="left" vertical="center"/>
    </xf>
    <xf numFmtId="0" fontId="11" fillId="0" borderId="34" xfId="626" applyFont="1" applyBorder="1" applyAlignment="1">
      <alignment horizontal="left" vertical="center" wrapText="1"/>
    </xf>
    <xf numFmtId="0" fontId="8" fillId="0" borderId="34" xfId="626" applyFont="1" applyBorder="1" applyAlignment="1">
      <alignment vertical="center"/>
    </xf>
    <xf numFmtId="4" fontId="8" fillId="0" borderId="0" xfId="626" applyNumberFormat="1" applyFont="1" applyAlignment="1">
      <alignment vertical="center"/>
    </xf>
    <xf numFmtId="43" fontId="8" fillId="0" borderId="0" xfId="625" applyFont="1" applyFill="1" applyAlignment="1" applyProtection="1">
      <alignment vertical="center"/>
    </xf>
    <xf numFmtId="10" fontId="103" fillId="0" borderId="0" xfId="627" applyNumberFormat="1" applyFont="1" applyFill="1" applyAlignment="1" applyProtection="1">
      <alignment vertical="center" wrapText="1"/>
    </xf>
    <xf numFmtId="10" fontId="8" fillId="0" borderId="34" xfId="627" applyNumberFormat="1" applyFont="1" applyFill="1" applyBorder="1" applyAlignment="1" applyProtection="1">
      <alignment vertical="center" wrapText="1"/>
    </xf>
    <xf numFmtId="43" fontId="8" fillId="0" borderId="34" xfId="625" applyFont="1" applyFill="1" applyBorder="1" applyAlignment="1" applyProtection="1">
      <alignment vertical="center"/>
    </xf>
    <xf numFmtId="195" fontId="8" fillId="0" borderId="0" xfId="627" applyNumberFormat="1" applyFont="1" applyFill="1" applyAlignment="1" applyProtection="1">
      <alignment vertical="center"/>
    </xf>
    <xf numFmtId="0" fontId="11" fillId="0" borderId="0" xfId="626" applyFont="1" applyAlignment="1">
      <alignment horizontal="left" vertical="center" wrapText="1"/>
    </xf>
    <xf numFmtId="4" fontId="8" fillId="0" borderId="0" xfId="627" applyNumberFormat="1" applyFont="1" applyFill="1" applyAlignment="1" applyProtection="1">
      <alignment vertical="center"/>
    </xf>
    <xf numFmtId="0" fontId="8" fillId="0" borderId="0" xfId="309" applyFont="1" applyAlignment="1">
      <alignment vertical="center"/>
    </xf>
    <xf numFmtId="169" fontId="106" fillId="0" borderId="0" xfId="626" applyNumberFormat="1" applyFont="1" applyAlignment="1">
      <alignment horizontal="left" vertical="center" wrapText="1"/>
    </xf>
    <xf numFmtId="169" fontId="106" fillId="0" borderId="0" xfId="626" applyNumberFormat="1" applyFont="1" applyAlignment="1">
      <alignment horizontal="right" vertical="center" wrapText="1"/>
    </xf>
    <xf numFmtId="0" fontId="8" fillId="0" borderId="0" xfId="626" applyFont="1" applyAlignment="1">
      <alignment horizontal="right" vertical="center"/>
    </xf>
    <xf numFmtId="0" fontId="80" fillId="0" borderId="0" xfId="0" applyFont="1" applyAlignment="1">
      <alignment horizontal="left" vertical="center"/>
    </xf>
    <xf numFmtId="0" fontId="80" fillId="0" borderId="0" xfId="0" applyFont="1"/>
    <xf numFmtId="0" fontId="80" fillId="0" borderId="0" xfId="0" applyFont="1" applyAlignment="1">
      <alignment wrapText="1"/>
    </xf>
    <xf numFmtId="0" fontId="78" fillId="0" borderId="0" xfId="0" applyFont="1"/>
    <xf numFmtId="0" fontId="78" fillId="0" borderId="0" xfId="0" applyFont="1" applyAlignment="1">
      <alignment horizontal="right"/>
    </xf>
    <xf numFmtId="0" fontId="78" fillId="0" borderId="34" xfId="0" applyFont="1" applyBorder="1"/>
    <xf numFmtId="0" fontId="8" fillId="0" borderId="40" xfId="0" applyFont="1" applyBorder="1" applyAlignment="1">
      <alignment horizontal="center" vertical="center"/>
    </xf>
    <xf numFmtId="0" fontId="8" fillId="0" borderId="45" xfId="0" applyFont="1" applyBorder="1" applyAlignment="1">
      <alignment horizontal="center" vertical="center"/>
    </xf>
    <xf numFmtId="0" fontId="8" fillId="0" borderId="50" xfId="0" applyFont="1" applyBorder="1" applyAlignment="1">
      <alignment horizontal="center" vertical="center"/>
    </xf>
    <xf numFmtId="4" fontId="8" fillId="0" borderId="51" xfId="0" applyNumberFormat="1" applyFont="1" applyBorder="1" applyAlignment="1">
      <alignment horizontal="center"/>
    </xf>
    <xf numFmtId="4" fontId="11" fillId="0" borderId="52" xfId="0" applyNumberFormat="1" applyFont="1" applyBorder="1" applyAlignment="1">
      <alignment horizontal="center"/>
    </xf>
    <xf numFmtId="0" fontId="11" fillId="0" borderId="50" xfId="0" applyFont="1" applyBorder="1" applyAlignment="1">
      <alignment horizontal="right"/>
    </xf>
    <xf numFmtId="0" fontId="11" fillId="0" borderId="34" xfId="0" applyFont="1" applyBorder="1" applyAlignment="1">
      <alignment horizontal="right"/>
    </xf>
    <xf numFmtId="4" fontId="8" fillId="0" borderId="57" xfId="0" applyNumberFormat="1" applyFont="1" applyBorder="1" applyAlignment="1">
      <alignment horizontal="center"/>
    </xf>
    <xf numFmtId="4" fontId="8" fillId="0" borderId="44" xfId="0" applyNumberFormat="1" applyFont="1" applyBorder="1" applyAlignment="1">
      <alignment horizontal="center"/>
    </xf>
    <xf numFmtId="0" fontId="103" fillId="0" borderId="0" xfId="0" applyFont="1"/>
    <xf numFmtId="4" fontId="11" fillId="0" borderId="54" xfId="0" applyNumberFormat="1" applyFont="1" applyBorder="1" applyAlignment="1">
      <alignment horizontal="center"/>
    </xf>
    <xf numFmtId="0" fontId="80" fillId="0" borderId="0" xfId="307" applyFont="1"/>
    <xf numFmtId="0" fontId="80" fillId="0" borderId="34" xfId="0" applyFont="1" applyBorder="1"/>
    <xf numFmtId="0" fontId="80" fillId="0" borderId="0" xfId="0" applyFont="1" applyAlignment="1">
      <alignment horizontal="right" vertical="center"/>
    </xf>
    <xf numFmtId="0" fontId="7" fillId="0" borderId="0" xfId="0" applyFont="1" applyAlignment="1">
      <alignment horizontal="right" vertical="center" wrapText="1"/>
    </xf>
    <xf numFmtId="0" fontId="7" fillId="0" borderId="0" xfId="0" applyFont="1" applyAlignment="1">
      <alignment horizontal="right" vertical="center"/>
    </xf>
    <xf numFmtId="0" fontId="7" fillId="0" borderId="0" xfId="0" applyFont="1" applyAlignment="1">
      <alignment wrapText="1"/>
    </xf>
    <xf numFmtId="0" fontId="7" fillId="0" borderId="0" xfId="0" applyFont="1"/>
    <xf numFmtId="0" fontId="78" fillId="0" borderId="0" xfId="307" applyFont="1"/>
    <xf numFmtId="0" fontId="78" fillId="0" borderId="0" xfId="307" applyFont="1" applyAlignment="1">
      <alignment horizontal="right"/>
    </xf>
    <xf numFmtId="0" fontId="84" fillId="0" borderId="0" xfId="307" applyFont="1"/>
    <xf numFmtId="2" fontId="78" fillId="0" borderId="25" xfId="310" applyNumberFormat="1" applyFont="1" applyBorder="1"/>
    <xf numFmtId="0" fontId="78" fillId="0" borderId="25" xfId="307" applyFont="1" applyBorder="1"/>
    <xf numFmtId="0" fontId="78" fillId="0" borderId="25" xfId="307" applyFont="1" applyBorder="1" applyAlignment="1">
      <alignment wrapText="1"/>
    </xf>
    <xf numFmtId="0" fontId="80" fillId="0" borderId="26" xfId="306" applyFont="1" applyBorder="1"/>
    <xf numFmtId="0" fontId="78" fillId="0" borderId="26" xfId="307" applyFont="1" applyBorder="1"/>
    <xf numFmtId="0" fontId="78" fillId="0" borderId="26" xfId="307" applyFont="1" applyBorder="1" applyAlignment="1">
      <alignment wrapText="1"/>
    </xf>
    <xf numFmtId="0" fontId="78" fillId="0" borderId="0" xfId="307" quotePrefix="1" applyFont="1"/>
    <xf numFmtId="0" fontId="78" fillId="0" borderId="0" xfId="308" applyFont="1" applyAlignment="1">
      <alignment horizontal="right" wrapText="1"/>
    </xf>
    <xf numFmtId="4" fontId="78" fillId="0" borderId="26" xfId="307" applyNumberFormat="1" applyFont="1" applyBorder="1"/>
    <xf numFmtId="0" fontId="78" fillId="0" borderId="0" xfId="307" applyFont="1" applyAlignment="1">
      <alignment horizontal="right" wrapText="1"/>
    </xf>
    <xf numFmtId="3" fontId="78" fillId="0" borderId="26" xfId="307" applyNumberFormat="1" applyFont="1" applyBorder="1"/>
    <xf numFmtId="187" fontId="78" fillId="0" borderId="25" xfId="307" applyNumberFormat="1" applyFont="1" applyBorder="1"/>
    <xf numFmtId="9" fontId="78" fillId="0" borderId="0" xfId="334" applyFont="1" applyFill="1"/>
    <xf numFmtId="0" fontId="78" fillId="0" borderId="0" xfId="307" applyFont="1" applyAlignment="1">
      <alignment wrapText="1"/>
    </xf>
    <xf numFmtId="0" fontId="80" fillId="0" borderId="0" xfId="308" applyFont="1" applyAlignment="1">
      <alignment horizontal="right"/>
    </xf>
    <xf numFmtId="0" fontId="78" fillId="0" borderId="0" xfId="310" applyFont="1"/>
    <xf numFmtId="0" fontId="104" fillId="0" borderId="17" xfId="308" applyFont="1" applyBorder="1" applyAlignment="1">
      <alignment horizontal="center" vertical="center" wrapText="1"/>
    </xf>
    <xf numFmtId="4" fontId="78" fillId="0" borderId="0" xfId="307" applyNumberFormat="1" applyFont="1"/>
    <xf numFmtId="0" fontId="78" fillId="0" borderId="17" xfId="307" applyFont="1" applyBorder="1" applyAlignment="1">
      <alignment horizontal="center" vertical="center"/>
    </xf>
    <xf numFmtId="49" fontId="78" fillId="0" borderId="17" xfId="307" quotePrefix="1" applyNumberFormat="1" applyFont="1" applyBorder="1" applyAlignment="1">
      <alignment horizontal="center" vertical="center"/>
    </xf>
    <xf numFmtId="0" fontId="78" fillId="0" borderId="17" xfId="307" applyFont="1" applyBorder="1" applyAlignment="1">
      <alignment horizontal="left" vertical="center" wrapText="1"/>
    </xf>
    <xf numFmtId="4" fontId="78" fillId="0" borderId="17" xfId="307" applyNumberFormat="1" applyFont="1" applyBorder="1" applyAlignment="1">
      <alignment horizontal="center" vertical="center"/>
    </xf>
    <xf numFmtId="3" fontId="78" fillId="0" borderId="17" xfId="307" applyNumberFormat="1" applyFont="1" applyBorder="1" applyAlignment="1">
      <alignment horizontal="center" vertical="center"/>
    </xf>
    <xf numFmtId="2" fontId="78" fillId="0" borderId="0" xfId="307" applyNumberFormat="1" applyFont="1"/>
    <xf numFmtId="4" fontId="104" fillId="0" borderId="17" xfId="307" applyNumberFormat="1" applyFont="1" applyBorder="1" applyAlignment="1">
      <alignment horizontal="center"/>
    </xf>
    <xf numFmtId="3" fontId="104" fillId="0" borderId="17" xfId="307" applyNumberFormat="1" applyFont="1" applyBorder="1" applyAlignment="1">
      <alignment horizontal="center"/>
    </xf>
    <xf numFmtId="4" fontId="84" fillId="0" borderId="0" xfId="307" applyNumberFormat="1" applyFont="1" applyAlignment="1">
      <alignment horizontal="center"/>
    </xf>
    <xf numFmtId="4" fontId="78" fillId="0" borderId="17" xfId="307" applyNumberFormat="1" applyFont="1" applyBorder="1" applyAlignment="1">
      <alignment horizontal="center"/>
    </xf>
    <xf numFmtId="9" fontId="85" fillId="0" borderId="0" xfId="334" applyFont="1" applyFill="1"/>
    <xf numFmtId="4" fontId="82" fillId="0" borderId="17" xfId="0" applyNumberFormat="1" applyFont="1" applyBorder="1" applyAlignment="1">
      <alignment horizontal="center"/>
    </xf>
    <xf numFmtId="0" fontId="78" fillId="0" borderId="0" xfId="0" applyFont="1" applyAlignment="1">
      <alignment horizontal="right" vertical="center"/>
    </xf>
    <xf numFmtId="0" fontId="83" fillId="0" borderId="0" xfId="0" applyFont="1" applyAlignment="1">
      <alignment horizontal="right" vertical="center" wrapText="1"/>
    </xf>
    <xf numFmtId="0" fontId="83" fillId="0" borderId="0" xfId="0" applyFont="1" applyAlignment="1">
      <alignment horizontal="right" vertical="center"/>
    </xf>
    <xf numFmtId="0" fontId="83" fillId="0" borderId="0" xfId="307" applyFont="1"/>
    <xf numFmtId="0" fontId="78" fillId="0" borderId="0" xfId="0" applyFont="1" applyAlignment="1">
      <alignment horizontal="left" vertical="center"/>
    </xf>
    <xf numFmtId="0" fontId="83" fillId="0" borderId="0" xfId="0" applyFont="1" applyAlignment="1">
      <alignment wrapText="1"/>
    </xf>
    <xf numFmtId="0" fontId="83" fillId="0" borderId="0" xfId="0" applyFont="1"/>
    <xf numFmtId="0" fontId="78" fillId="0" borderId="0" xfId="0" applyFont="1" applyAlignment="1">
      <alignment wrapText="1"/>
    </xf>
    <xf numFmtId="0" fontId="79" fillId="0" borderId="0" xfId="307" applyFont="1" applyAlignment="1">
      <alignment horizontal="center"/>
    </xf>
    <xf numFmtId="0" fontId="78" fillId="50" borderId="0" xfId="307" applyFont="1" applyFill="1"/>
    <xf numFmtId="0" fontId="0" fillId="0" borderId="41" xfId="0" applyBorder="1" applyAlignment="1">
      <alignment vertical="top" wrapText="1"/>
    </xf>
    <xf numFmtId="0" fontId="107" fillId="0" borderId="41" xfId="0" applyFont="1" applyBorder="1" applyAlignment="1">
      <alignment vertical="top" wrapText="1"/>
    </xf>
    <xf numFmtId="0" fontId="0" fillId="0" borderId="41" xfId="0" applyBorder="1" applyAlignment="1">
      <alignment vertical="center" wrapText="1"/>
    </xf>
    <xf numFmtId="0" fontId="107" fillId="0" borderId="41" xfId="0" applyFont="1" applyBorder="1" applyAlignment="1">
      <alignment vertical="center" wrapText="1"/>
    </xf>
    <xf numFmtId="0" fontId="107" fillId="0" borderId="41" xfId="0" applyFont="1" applyBorder="1" applyAlignment="1">
      <alignment wrapText="1"/>
    </xf>
    <xf numFmtId="0" fontId="106" fillId="0" borderId="0" xfId="626" applyFont="1" applyAlignment="1">
      <alignment horizontal="left" vertical="center" wrapText="1"/>
    </xf>
    <xf numFmtId="2" fontId="8" fillId="0" borderId="22" xfId="350" applyNumberFormat="1" applyFont="1" applyBorder="1" applyAlignment="1">
      <alignment horizontal="center" vertical="center"/>
    </xf>
    <xf numFmtId="0" fontId="11" fillId="0" borderId="22" xfId="350" applyFont="1" applyBorder="1" applyAlignment="1">
      <alignment horizontal="center" vertical="center" wrapText="1" shrinkToFit="1"/>
    </xf>
    <xf numFmtId="0" fontId="8" fillId="0" borderId="22" xfId="350" applyFont="1" applyBorder="1" applyAlignment="1">
      <alignment horizontal="center" vertical="center" wrapText="1" shrinkToFit="1"/>
    </xf>
    <xf numFmtId="0" fontId="106" fillId="0" borderId="0" xfId="630" applyFont="1" applyAlignment="1">
      <alignment horizontal="left" vertical="center"/>
    </xf>
    <xf numFmtId="0" fontId="8" fillId="0" borderId="52" xfId="0" applyFont="1" applyBorder="1" applyAlignment="1">
      <alignment horizontal="left" vertical="top" wrapText="1"/>
    </xf>
    <xf numFmtId="0" fontId="8" fillId="0" borderId="44" xfId="0" applyFont="1" applyBorder="1" applyAlignment="1">
      <alignment horizontal="left" vertical="center"/>
    </xf>
    <xf numFmtId="0" fontId="8" fillId="0" borderId="61" xfId="0" applyFont="1" applyBorder="1" applyAlignment="1">
      <alignment horizontal="left" vertical="center" wrapText="1"/>
    </xf>
    <xf numFmtId="4" fontId="8" fillId="0" borderId="39" xfId="0" applyNumberFormat="1" applyFont="1" applyBorder="1" applyAlignment="1">
      <alignment horizontal="center" vertical="center"/>
    </xf>
    <xf numFmtId="4" fontId="8" fillId="0" borderId="43" xfId="0" applyNumberFormat="1" applyFont="1" applyBorder="1" applyAlignment="1">
      <alignment horizontal="center" vertical="center"/>
    </xf>
    <xf numFmtId="4" fontId="8" fillId="0" borderId="51" xfId="0" applyNumberFormat="1" applyFont="1" applyBorder="1" applyAlignment="1">
      <alignment horizontal="center" vertical="center"/>
    </xf>
    <xf numFmtId="0" fontId="8" fillId="0" borderId="44" xfId="0" applyFont="1" applyBorder="1" applyAlignment="1">
      <alignment horizontal="left" vertical="center" wrapText="1"/>
    </xf>
    <xf numFmtId="14" fontId="8" fillId="0" borderId="0" xfId="0" applyNumberFormat="1" applyFont="1"/>
    <xf numFmtId="0" fontId="7" fillId="0" borderId="0" xfId="350" applyFont="1" applyAlignment="1">
      <alignment horizontal="center" vertical="center" wrapText="1"/>
    </xf>
    <xf numFmtId="0" fontId="100" fillId="0" borderId="0" xfId="309" applyFont="1" applyAlignment="1">
      <alignment horizontal="center" vertical="center" wrapText="1"/>
    </xf>
    <xf numFmtId="2" fontId="6" fillId="0" borderId="17" xfId="0" applyNumberFormat="1" applyFont="1" applyBorder="1" applyAlignment="1">
      <alignment horizontal="center" vertical="center" wrapText="1"/>
    </xf>
    <xf numFmtId="2" fontId="6" fillId="0" borderId="17" xfId="350" applyNumberFormat="1" applyBorder="1" applyAlignment="1">
      <alignment horizontal="center" vertical="center"/>
    </xf>
    <xf numFmtId="2" fontId="6" fillId="0" borderId="17" xfId="0" applyNumberFormat="1" applyFont="1" applyBorder="1" applyAlignment="1">
      <alignment horizontal="left" vertical="center" wrapText="1"/>
    </xf>
    <xf numFmtId="0" fontId="8" fillId="0" borderId="0" xfId="0" applyFont="1" applyAlignment="1">
      <alignment horizontal="right" vertical="center" wrapText="1"/>
    </xf>
    <xf numFmtId="2" fontId="8" fillId="0" borderId="0" xfId="0" applyNumberFormat="1" applyFont="1" applyAlignment="1">
      <alignment horizontal="center" vertical="center" wrapText="1"/>
    </xf>
    <xf numFmtId="2" fontId="6" fillId="0" borderId="17" xfId="0" applyNumberFormat="1" applyFont="1" applyBorder="1" applyAlignment="1">
      <alignment horizontal="right" vertical="center" wrapText="1"/>
    </xf>
    <xf numFmtId="0" fontId="8" fillId="0" borderId="0" xfId="0" applyFont="1" applyAlignment="1">
      <alignment horizontal="left" vertical="center"/>
    </xf>
    <xf numFmtId="0" fontId="8" fillId="0" borderId="0" xfId="0" applyFont="1" applyAlignment="1">
      <alignment vertical="center"/>
    </xf>
    <xf numFmtId="196" fontId="8" fillId="0" borderId="17" xfId="631" applyNumberFormat="1" applyFont="1" applyBorder="1" applyAlignment="1">
      <alignment horizontal="left" vertical="center" wrapText="1"/>
    </xf>
    <xf numFmtId="4" fontId="8" fillId="0" borderId="62" xfId="632" applyNumberFormat="1" applyFont="1" applyBorder="1" applyAlignment="1">
      <alignment horizontal="center" vertical="center" wrapText="1"/>
    </xf>
    <xf numFmtId="197" fontId="8" fillId="0" borderId="17" xfId="632" applyNumberFormat="1" applyFont="1" applyBorder="1" applyAlignment="1">
      <alignment horizontal="center" vertical="center" wrapText="1"/>
    </xf>
    <xf numFmtId="196" fontId="8" fillId="0" borderId="17" xfId="632" applyNumberFormat="1" applyFont="1" applyBorder="1" applyAlignment="1">
      <alignment horizontal="left" vertical="center" wrapText="1"/>
    </xf>
    <xf numFmtId="196" fontId="8" fillId="0" borderId="17" xfId="632" applyNumberFormat="1" applyFont="1" applyBorder="1" applyAlignment="1">
      <alignment horizontal="center" vertical="center" wrapText="1"/>
    </xf>
    <xf numFmtId="197" fontId="8" fillId="0" borderId="17" xfId="632" applyNumberFormat="1" applyFont="1" applyBorder="1" applyAlignment="1">
      <alignment horizontal="center" vertical="center"/>
    </xf>
    <xf numFmtId="196" fontId="8" fillId="0" borderId="22" xfId="631" applyNumberFormat="1" applyFont="1" applyBorder="1" applyAlignment="1">
      <alignment horizontal="right" vertical="center" wrapText="1"/>
    </xf>
    <xf numFmtId="4" fontId="8" fillId="0" borderId="63" xfId="632" applyNumberFormat="1" applyFont="1" applyBorder="1" applyAlignment="1">
      <alignment horizontal="center" vertical="center" wrapText="1"/>
    </xf>
    <xf numFmtId="197" fontId="8" fillId="0" borderId="22" xfId="632" applyNumberFormat="1" applyFont="1" applyBorder="1" applyAlignment="1">
      <alignment horizontal="center" vertical="center" wrapText="1"/>
    </xf>
    <xf numFmtId="4" fontId="8" fillId="0" borderId="17" xfId="632" applyNumberFormat="1" applyFont="1" applyBorder="1" applyAlignment="1">
      <alignment horizontal="center" vertical="center" wrapText="1"/>
    </xf>
    <xf numFmtId="196" fontId="8" fillId="0" borderId="17" xfId="631" applyNumberFormat="1" applyFont="1" applyBorder="1" applyAlignment="1">
      <alignment horizontal="right" vertical="center" wrapText="1"/>
    </xf>
    <xf numFmtId="196" fontId="109" fillId="0" borderId="17" xfId="631" applyNumberFormat="1" applyFont="1" applyBorder="1" applyAlignment="1">
      <alignment horizontal="left" vertical="center" wrapText="1"/>
    </xf>
    <xf numFmtId="2" fontId="8" fillId="0" borderId="0" xfId="0" applyNumberFormat="1" applyFont="1"/>
    <xf numFmtId="4" fontId="99" fillId="0" borderId="0" xfId="0" applyNumberFormat="1" applyFont="1"/>
    <xf numFmtId="0" fontId="110" fillId="0" borderId="0" xfId="0" applyFont="1"/>
    <xf numFmtId="0" fontId="111" fillId="0" borderId="0" xfId="0" applyFont="1"/>
    <xf numFmtId="0" fontId="12" fillId="74" borderId="17" xfId="633" applyFill="1" applyBorder="1" applyAlignment="1">
      <alignment wrapText="1"/>
    </xf>
    <xf numFmtId="0" fontId="12" fillId="0" borderId="17" xfId="0" applyFont="1" applyBorder="1" applyAlignment="1">
      <alignment horizontal="center" vertical="center" wrapText="1"/>
    </xf>
    <xf numFmtId="4" fontId="12" fillId="0" borderId="17" xfId="0" applyNumberFormat="1" applyFont="1" applyBorder="1" applyAlignment="1">
      <alignment horizontal="center" vertical="center" wrapText="1"/>
    </xf>
    <xf numFmtId="0" fontId="12" fillId="74" borderId="17" xfId="633" applyFill="1" applyBorder="1" applyAlignment="1">
      <alignment horizontal="right" wrapText="1"/>
    </xf>
    <xf numFmtId="0" fontId="12" fillId="74" borderId="17" xfId="633" applyFill="1" applyBorder="1" applyAlignment="1">
      <alignment horizontal="left" wrapText="1"/>
    </xf>
    <xf numFmtId="0" fontId="107" fillId="0" borderId="58" xfId="0" applyFont="1" applyBorder="1" applyAlignment="1">
      <alignment horizontal="center" vertical="center" wrapText="1"/>
    </xf>
    <xf numFmtId="0" fontId="107" fillId="0" borderId="59" xfId="0" applyFont="1" applyBorder="1" applyAlignment="1">
      <alignment horizontal="center" vertical="center" wrapText="1"/>
    </xf>
    <xf numFmtId="0" fontId="8" fillId="0" borderId="0" xfId="630" applyFont="1" applyAlignment="1">
      <alignment horizontal="left" vertical="center" wrapText="1"/>
    </xf>
    <xf numFmtId="37" fontId="77" fillId="0" borderId="0" xfId="626" applyNumberFormat="1" applyFont="1" applyAlignment="1">
      <alignment horizontal="center" vertical="center" wrapText="1"/>
    </xf>
    <xf numFmtId="0" fontId="8" fillId="0" borderId="0" xfId="626" applyFont="1" applyAlignment="1">
      <alignment horizontal="left" vertical="center" wrapText="1"/>
    </xf>
    <xf numFmtId="0" fontId="106" fillId="0" borderId="0" xfId="626" applyFont="1" applyAlignment="1">
      <alignment horizontal="left" vertical="center" wrapText="1"/>
    </xf>
    <xf numFmtId="0" fontId="8" fillId="0" borderId="0" xfId="0" applyFont="1" applyAlignment="1">
      <alignment horizontal="left" vertical="center" wrapText="1"/>
    </xf>
    <xf numFmtId="0" fontId="8" fillId="0" borderId="0" xfId="630" applyFont="1" applyAlignment="1">
      <alignment horizontal="left" vertical="center" wrapText="1" indent="5"/>
    </xf>
    <xf numFmtId="0" fontId="8" fillId="0" borderId="0" xfId="630" applyFont="1" applyAlignment="1">
      <alignment horizontal="left" vertical="center" indent="5"/>
    </xf>
    <xf numFmtId="0" fontId="8" fillId="0" borderId="0" xfId="626" applyFont="1" applyAlignment="1">
      <alignment horizontal="center" vertical="center" wrapText="1"/>
    </xf>
    <xf numFmtId="0" fontId="11" fillId="0" borderId="0" xfId="626" applyFont="1" applyAlignment="1">
      <alignment horizontal="center" vertical="center" wrapText="1"/>
    </xf>
    <xf numFmtId="0" fontId="11" fillId="0" borderId="0" xfId="628" applyFont="1" applyAlignment="1">
      <alignment horizontal="center" vertical="center" wrapText="1"/>
    </xf>
    <xf numFmtId="9" fontId="8" fillId="0" borderId="45" xfId="0" applyNumberFormat="1" applyFont="1" applyBorder="1" applyAlignment="1">
      <alignment horizontal="right"/>
    </xf>
    <xf numFmtId="9" fontId="8" fillId="0" borderId="23" xfId="0" applyNumberFormat="1" applyFont="1" applyBorder="1" applyAlignment="1">
      <alignment horizontal="right"/>
    </xf>
    <xf numFmtId="0" fontId="11" fillId="0" borderId="55" xfId="0" applyFont="1" applyBorder="1" applyAlignment="1">
      <alignment horizontal="right"/>
    </xf>
    <xf numFmtId="0" fontId="11" fillId="0" borderId="56" xfId="0" applyFont="1" applyBorder="1" applyAlignment="1">
      <alignment horizontal="right"/>
    </xf>
    <xf numFmtId="0" fontId="11" fillId="0" borderId="60" xfId="0" applyFont="1" applyBorder="1" applyAlignment="1">
      <alignment horizontal="center" vertical="center" wrapText="1"/>
    </xf>
    <xf numFmtId="0" fontId="11" fillId="0" borderId="61" xfId="0" applyFont="1" applyBorder="1" applyAlignment="1">
      <alignment horizontal="center" vertical="center" wrapText="1"/>
    </xf>
    <xf numFmtId="0" fontId="87" fillId="0" borderId="0" xfId="0" applyFont="1" applyAlignment="1">
      <alignment horizontal="center"/>
    </xf>
    <xf numFmtId="0" fontId="11" fillId="0" borderId="40"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40" xfId="0" applyFont="1" applyBorder="1" applyAlignment="1">
      <alignment horizontal="right"/>
    </xf>
    <xf numFmtId="0" fontId="11" fillId="0" borderId="38" xfId="0" applyFont="1" applyBorder="1" applyAlignment="1">
      <alignment horizontal="right"/>
    </xf>
    <xf numFmtId="0" fontId="104" fillId="0" borderId="17" xfId="308" applyFont="1" applyBorder="1" applyAlignment="1">
      <alignment horizontal="center" vertical="center"/>
    </xf>
    <xf numFmtId="0" fontId="104" fillId="0" borderId="17" xfId="308" applyFont="1" applyBorder="1" applyAlignment="1">
      <alignment horizontal="center" vertical="center" wrapText="1"/>
    </xf>
    <xf numFmtId="0" fontId="11" fillId="0" borderId="0" xfId="307" applyFont="1" applyAlignment="1">
      <alignment horizontal="center"/>
    </xf>
    <xf numFmtId="0" fontId="12" fillId="0" borderId="25" xfId="307" applyFont="1" applyBorder="1" applyAlignment="1">
      <alignment horizontal="center"/>
    </xf>
    <xf numFmtId="0" fontId="79" fillId="0" borderId="0" xfId="307" applyFont="1" applyAlignment="1">
      <alignment horizontal="center"/>
    </xf>
    <xf numFmtId="0" fontId="104" fillId="0" borderId="20" xfId="307" applyFont="1" applyBorder="1" applyAlignment="1">
      <alignment horizontal="right" wrapText="1"/>
    </xf>
    <xf numFmtId="0" fontId="104" fillId="0" borderId="23" xfId="307" applyFont="1" applyBorder="1" applyAlignment="1">
      <alignment horizontal="right" wrapText="1"/>
    </xf>
    <xf numFmtId="0" fontId="104" fillId="0" borderId="21" xfId="307" applyFont="1" applyBorder="1" applyAlignment="1">
      <alignment horizontal="right" wrapText="1"/>
    </xf>
    <xf numFmtId="0" fontId="78" fillId="0" borderId="20" xfId="307" applyFont="1" applyBorder="1" applyAlignment="1">
      <alignment horizontal="right" wrapText="1"/>
    </xf>
    <xf numFmtId="0" fontId="78" fillId="0" borderId="23" xfId="307" applyFont="1" applyBorder="1" applyAlignment="1">
      <alignment horizontal="right" wrapText="1"/>
    </xf>
    <xf numFmtId="0" fontId="78" fillId="0" borderId="21" xfId="307" applyFont="1" applyBorder="1" applyAlignment="1">
      <alignment horizontal="right" wrapText="1"/>
    </xf>
    <xf numFmtId="2" fontId="8" fillId="49" borderId="37" xfId="0" applyNumberFormat="1" applyFont="1" applyFill="1" applyBorder="1" applyAlignment="1">
      <alignment horizontal="center" vertical="center" wrapText="1"/>
    </xf>
    <xf numFmtId="2" fontId="8" fillId="49" borderId="38" xfId="0" applyNumberFormat="1" applyFont="1" applyFill="1" applyBorder="1" applyAlignment="1">
      <alignment horizontal="center" vertical="center" wrapText="1"/>
    </xf>
    <xf numFmtId="2" fontId="8" fillId="49" borderId="39" xfId="0" applyNumberFormat="1" applyFont="1" applyFill="1" applyBorder="1" applyAlignment="1">
      <alignment horizontal="center" vertical="center" wrapText="1"/>
    </xf>
    <xf numFmtId="2" fontId="8" fillId="49" borderId="40" xfId="0" applyNumberFormat="1" applyFont="1" applyFill="1" applyBorder="1" applyAlignment="1">
      <alignment horizontal="center" vertical="center" wrapText="1"/>
    </xf>
    <xf numFmtId="0" fontId="8" fillId="0" borderId="35" xfId="0" applyFont="1" applyBorder="1" applyAlignment="1">
      <alignment horizontal="right" vertical="center" wrapText="1"/>
    </xf>
    <xf numFmtId="0" fontId="8" fillId="0" borderId="36" xfId="0" applyFont="1" applyBorder="1" applyAlignment="1">
      <alignment horizontal="right" vertical="center" wrapText="1"/>
    </xf>
    <xf numFmtId="0" fontId="8" fillId="0" borderId="33" xfId="0" applyFont="1" applyBorder="1" applyAlignment="1">
      <alignment horizontal="right" vertical="center" wrapText="1"/>
    </xf>
    <xf numFmtId="0" fontId="98" fillId="0" borderId="0" xfId="311" applyFont="1" applyAlignment="1">
      <alignment horizontal="center" vertical="center"/>
    </xf>
    <xf numFmtId="0" fontId="101" fillId="0" borderId="0" xfId="309" applyFont="1" applyAlignment="1">
      <alignment horizontal="center" vertical="center" wrapText="1"/>
    </xf>
    <xf numFmtId="0" fontId="7" fillId="0" borderId="0" xfId="350" applyFont="1" applyAlignment="1">
      <alignment horizontal="center" vertical="center" wrapText="1"/>
    </xf>
    <xf numFmtId="2" fontId="100" fillId="0" borderId="0" xfId="309" applyNumberFormat="1" applyFont="1" applyAlignment="1">
      <alignment horizontal="center" vertical="center" wrapText="1"/>
    </xf>
    <xf numFmtId="0" fontId="100" fillId="0" borderId="0" xfId="309" applyFont="1" applyAlignment="1">
      <alignment horizontal="center" vertical="center" wrapText="1"/>
    </xf>
    <xf numFmtId="0" fontId="97" fillId="49" borderId="47" xfId="309" applyFont="1" applyFill="1" applyBorder="1" applyAlignment="1">
      <alignment horizontal="center" vertical="center" wrapText="1"/>
    </xf>
    <xf numFmtId="0" fontId="97" fillId="49" borderId="49" xfId="309" applyFont="1" applyFill="1" applyBorder="1" applyAlignment="1">
      <alignment horizontal="center" vertical="center" wrapText="1"/>
    </xf>
    <xf numFmtId="0" fontId="97" fillId="49" borderId="48" xfId="309" applyFont="1" applyFill="1" applyBorder="1" applyAlignment="1">
      <alignment horizontal="center" vertical="center"/>
    </xf>
    <xf numFmtId="0" fontId="97" fillId="49" borderId="19" xfId="309" applyFont="1" applyFill="1" applyBorder="1" applyAlignment="1">
      <alignment horizontal="center" vertical="center"/>
    </xf>
    <xf numFmtId="0" fontId="44" fillId="49" borderId="48" xfId="309" applyFont="1" applyFill="1" applyBorder="1" applyAlignment="1">
      <alignment horizontal="center" vertical="center" textRotation="90" wrapText="1"/>
    </xf>
    <xf numFmtId="0" fontId="44" fillId="49" borderId="19" xfId="309" applyFont="1" applyFill="1" applyBorder="1" applyAlignment="1">
      <alignment horizontal="center" vertical="center" textRotation="90" wrapText="1"/>
    </xf>
    <xf numFmtId="0" fontId="44" fillId="49" borderId="48" xfId="309" applyFont="1" applyFill="1" applyBorder="1" applyAlignment="1">
      <alignment horizontal="center" vertical="center" textRotation="90"/>
    </xf>
    <xf numFmtId="0" fontId="44" fillId="49" borderId="19" xfId="309" applyFont="1" applyFill="1" applyBorder="1" applyAlignment="1">
      <alignment horizontal="center" vertical="center" textRotation="90"/>
    </xf>
  </cellXfs>
  <cellStyles count="634">
    <cellStyle name="_DARBU-DAUDZUMI" xfId="575" xr:uid="{00000000-0005-0000-0000-000000000000}"/>
    <cellStyle name="_DARBU-DAUDZUMI 2" xfId="574" xr:uid="{00000000-0005-0000-0000-000001000000}"/>
    <cellStyle name="_DARBU-DAUDZ-VALKAS-TERB" xfId="584" xr:uid="{00000000-0005-0000-0000-000002000000}"/>
    <cellStyle name="1. izcēlums" xfId="1" xr:uid="{00000000-0005-0000-0000-000003000000}"/>
    <cellStyle name="1. izcēlums 2" xfId="2" xr:uid="{00000000-0005-0000-0000-000004000000}"/>
    <cellStyle name="1. izcēlums 3" xfId="3" xr:uid="{00000000-0005-0000-0000-000005000000}"/>
    <cellStyle name="1. izcēlums 4" xfId="4" xr:uid="{00000000-0005-0000-0000-000006000000}"/>
    <cellStyle name="1. izcēlums 5" xfId="425" xr:uid="{00000000-0005-0000-0000-000007000000}"/>
    <cellStyle name="2. izcēlums" xfId="5" xr:uid="{00000000-0005-0000-0000-000008000000}"/>
    <cellStyle name="2. izcēlums 2" xfId="6" xr:uid="{00000000-0005-0000-0000-000009000000}"/>
    <cellStyle name="2. izcēlums 3" xfId="7" xr:uid="{00000000-0005-0000-0000-00000A000000}"/>
    <cellStyle name="2. izcēlums 4" xfId="8" xr:uid="{00000000-0005-0000-0000-00000B000000}"/>
    <cellStyle name="2. izcēlums 5" xfId="426" xr:uid="{00000000-0005-0000-0000-00000C000000}"/>
    <cellStyle name="20% - Accent1" xfId="427" xr:uid="{00000000-0005-0000-0000-00000D000000}"/>
    <cellStyle name="20% - Accent1 2" xfId="585" xr:uid="{00000000-0005-0000-0000-00000E000000}"/>
    <cellStyle name="20% - Accent2" xfId="428" xr:uid="{00000000-0005-0000-0000-00000F000000}"/>
    <cellStyle name="20% - Accent2 2" xfId="586" xr:uid="{00000000-0005-0000-0000-000010000000}"/>
    <cellStyle name="20% - Accent3" xfId="429" xr:uid="{00000000-0005-0000-0000-000011000000}"/>
    <cellStyle name="20% - Accent3 2" xfId="587" xr:uid="{00000000-0005-0000-0000-000012000000}"/>
    <cellStyle name="20% - Accent4" xfId="430" xr:uid="{00000000-0005-0000-0000-000013000000}"/>
    <cellStyle name="20% - Accent4 2" xfId="588" xr:uid="{00000000-0005-0000-0000-000014000000}"/>
    <cellStyle name="20% - Accent5" xfId="431" xr:uid="{00000000-0005-0000-0000-000015000000}"/>
    <cellStyle name="20% - Accent5 2" xfId="589" xr:uid="{00000000-0005-0000-0000-000016000000}"/>
    <cellStyle name="20% - Accent6" xfId="432" xr:uid="{00000000-0005-0000-0000-000017000000}"/>
    <cellStyle name="20% - Accent6 2" xfId="590" xr:uid="{00000000-0005-0000-0000-000018000000}"/>
    <cellStyle name="20% - Izcēlums1" xfId="9" xr:uid="{00000000-0005-0000-0000-000019000000}"/>
    <cellStyle name="20% - Izcēlums2" xfId="10" xr:uid="{00000000-0005-0000-0000-00001A000000}"/>
    <cellStyle name="20% - Izcēlums3" xfId="11" xr:uid="{00000000-0005-0000-0000-00001B000000}"/>
    <cellStyle name="20% - Izcēlums4" xfId="12" xr:uid="{00000000-0005-0000-0000-00001C000000}"/>
    <cellStyle name="20% - Izcēlums5" xfId="13" xr:uid="{00000000-0005-0000-0000-00001D000000}"/>
    <cellStyle name="20% - Izcēlums6" xfId="14" xr:uid="{00000000-0005-0000-0000-00001E000000}"/>
    <cellStyle name="20% - Акцент1" xfId="15" xr:uid="{00000000-0005-0000-0000-00001F000000}"/>
    <cellStyle name="20% — акцент1" xfId="16" xr:uid="{00000000-0005-0000-0000-000020000000}"/>
    <cellStyle name="20% - Акцент1_DOP" xfId="17" xr:uid="{00000000-0005-0000-0000-000021000000}"/>
    <cellStyle name="20% - Акцент2" xfId="18" xr:uid="{00000000-0005-0000-0000-000022000000}"/>
    <cellStyle name="20% — акцент2" xfId="19" xr:uid="{00000000-0005-0000-0000-000023000000}"/>
    <cellStyle name="20% - Акцент2_DOP" xfId="20" xr:uid="{00000000-0005-0000-0000-000024000000}"/>
    <cellStyle name="20% - Акцент3" xfId="21" xr:uid="{00000000-0005-0000-0000-000025000000}"/>
    <cellStyle name="20% — акцент3" xfId="22" xr:uid="{00000000-0005-0000-0000-000026000000}"/>
    <cellStyle name="20% - Акцент3_DOP" xfId="23" xr:uid="{00000000-0005-0000-0000-000027000000}"/>
    <cellStyle name="20% - Акцент4" xfId="24" xr:uid="{00000000-0005-0000-0000-000028000000}"/>
    <cellStyle name="20% — акцент4" xfId="25" xr:uid="{00000000-0005-0000-0000-000029000000}"/>
    <cellStyle name="20% - Акцент4_DOP" xfId="26" xr:uid="{00000000-0005-0000-0000-00002A000000}"/>
    <cellStyle name="20% - Акцент5" xfId="27" xr:uid="{00000000-0005-0000-0000-00002B000000}"/>
    <cellStyle name="20% — акцент5" xfId="28" xr:uid="{00000000-0005-0000-0000-00002C000000}"/>
    <cellStyle name="20% - Акцент5_DOP" xfId="29" xr:uid="{00000000-0005-0000-0000-00002D000000}"/>
    <cellStyle name="20% - Акцент6" xfId="30" xr:uid="{00000000-0005-0000-0000-00002E000000}"/>
    <cellStyle name="20% — акцент6" xfId="31" xr:uid="{00000000-0005-0000-0000-00002F000000}"/>
    <cellStyle name="20% - Акцент6_DOP" xfId="32" xr:uid="{00000000-0005-0000-0000-000030000000}"/>
    <cellStyle name="20% no 1. izcēluma" xfId="33" xr:uid="{00000000-0005-0000-0000-000031000000}"/>
    <cellStyle name="20% no 1. izcēluma 2" xfId="34" xr:uid="{00000000-0005-0000-0000-000032000000}"/>
    <cellStyle name="20% no 1. izcēluma 3" xfId="35" xr:uid="{00000000-0005-0000-0000-000033000000}"/>
    <cellStyle name="20% no 1. izcēluma 4" xfId="36" xr:uid="{00000000-0005-0000-0000-000034000000}"/>
    <cellStyle name="20% no 1. izcēluma 5" xfId="433" xr:uid="{00000000-0005-0000-0000-000035000000}"/>
    <cellStyle name="20% no 2. izcēluma" xfId="37" xr:uid="{00000000-0005-0000-0000-000036000000}"/>
    <cellStyle name="20% no 2. izcēluma 2" xfId="38" xr:uid="{00000000-0005-0000-0000-000037000000}"/>
    <cellStyle name="20% no 2. izcēluma 3" xfId="39" xr:uid="{00000000-0005-0000-0000-000038000000}"/>
    <cellStyle name="20% no 2. izcēluma 4" xfId="40" xr:uid="{00000000-0005-0000-0000-000039000000}"/>
    <cellStyle name="20% no 2. izcēluma 5" xfId="434" xr:uid="{00000000-0005-0000-0000-00003A000000}"/>
    <cellStyle name="20% no 3. izcēluma" xfId="41" xr:uid="{00000000-0005-0000-0000-00003B000000}"/>
    <cellStyle name="20% no 3. izcēluma 2" xfId="42" xr:uid="{00000000-0005-0000-0000-00003C000000}"/>
    <cellStyle name="20% no 3. izcēluma 3" xfId="43" xr:uid="{00000000-0005-0000-0000-00003D000000}"/>
    <cellStyle name="20% no 3. izcēluma 4" xfId="44" xr:uid="{00000000-0005-0000-0000-00003E000000}"/>
    <cellStyle name="20% no 3. izcēluma 5" xfId="435" xr:uid="{00000000-0005-0000-0000-00003F000000}"/>
    <cellStyle name="20% no 4. izcēluma" xfId="45" xr:uid="{00000000-0005-0000-0000-000040000000}"/>
    <cellStyle name="20% no 4. izcēluma 2" xfId="46" xr:uid="{00000000-0005-0000-0000-000041000000}"/>
    <cellStyle name="20% no 4. izcēluma 3" xfId="47" xr:uid="{00000000-0005-0000-0000-000042000000}"/>
    <cellStyle name="20% no 4. izcēluma 4" xfId="48" xr:uid="{00000000-0005-0000-0000-000043000000}"/>
    <cellStyle name="20% no 4. izcēluma 5" xfId="436" xr:uid="{00000000-0005-0000-0000-000044000000}"/>
    <cellStyle name="20% no 5. izcēluma" xfId="49" xr:uid="{00000000-0005-0000-0000-000045000000}"/>
    <cellStyle name="20% no 5. izcēluma 2" xfId="50" xr:uid="{00000000-0005-0000-0000-000046000000}"/>
    <cellStyle name="20% no 5. izcēluma 3" xfId="51" xr:uid="{00000000-0005-0000-0000-000047000000}"/>
    <cellStyle name="20% no 5. izcēluma 4" xfId="52" xr:uid="{00000000-0005-0000-0000-000048000000}"/>
    <cellStyle name="20% no 5. izcēluma 5" xfId="437" xr:uid="{00000000-0005-0000-0000-000049000000}"/>
    <cellStyle name="20% no 6. izcēluma" xfId="53" xr:uid="{00000000-0005-0000-0000-00004A000000}"/>
    <cellStyle name="20% no 6. izcēluma 2" xfId="54" xr:uid="{00000000-0005-0000-0000-00004B000000}"/>
    <cellStyle name="20% no 6. izcēluma 3" xfId="55" xr:uid="{00000000-0005-0000-0000-00004C000000}"/>
    <cellStyle name="20% no 6. izcēluma 4" xfId="56" xr:uid="{00000000-0005-0000-0000-00004D000000}"/>
    <cellStyle name="20% no 6. izcēluma 5" xfId="438" xr:uid="{00000000-0005-0000-0000-00004E000000}"/>
    <cellStyle name="3. izcēlums " xfId="57" xr:uid="{00000000-0005-0000-0000-00004F000000}"/>
    <cellStyle name="3. izcēlums  2" xfId="58" xr:uid="{00000000-0005-0000-0000-000050000000}"/>
    <cellStyle name="3. izcēlums  3" xfId="59" xr:uid="{00000000-0005-0000-0000-000051000000}"/>
    <cellStyle name="3. izcēlums  4" xfId="60" xr:uid="{00000000-0005-0000-0000-000052000000}"/>
    <cellStyle name="3. izcēlums  5" xfId="439" xr:uid="{00000000-0005-0000-0000-000053000000}"/>
    <cellStyle name="4. izcēlums" xfId="61" xr:uid="{00000000-0005-0000-0000-000054000000}"/>
    <cellStyle name="4. izcēlums 2" xfId="62" xr:uid="{00000000-0005-0000-0000-000055000000}"/>
    <cellStyle name="4. izcēlums 3" xfId="63" xr:uid="{00000000-0005-0000-0000-000056000000}"/>
    <cellStyle name="4. izcēlums 4" xfId="64" xr:uid="{00000000-0005-0000-0000-000057000000}"/>
    <cellStyle name="4. izcēlums 5" xfId="440" xr:uid="{00000000-0005-0000-0000-000058000000}"/>
    <cellStyle name="40% - Accent1" xfId="441" xr:uid="{00000000-0005-0000-0000-000059000000}"/>
    <cellStyle name="40% - Accent1 2" xfId="591" xr:uid="{00000000-0005-0000-0000-00005A000000}"/>
    <cellStyle name="40% - Accent2" xfId="442" xr:uid="{00000000-0005-0000-0000-00005B000000}"/>
    <cellStyle name="40% - Accent2 2" xfId="592" xr:uid="{00000000-0005-0000-0000-00005C000000}"/>
    <cellStyle name="40% - Accent3" xfId="443" xr:uid="{00000000-0005-0000-0000-00005D000000}"/>
    <cellStyle name="40% - Accent3 2" xfId="593" xr:uid="{00000000-0005-0000-0000-00005E000000}"/>
    <cellStyle name="40% - Accent4" xfId="444" xr:uid="{00000000-0005-0000-0000-00005F000000}"/>
    <cellStyle name="40% - Accent4 2" xfId="594" xr:uid="{00000000-0005-0000-0000-000060000000}"/>
    <cellStyle name="40% - Accent5" xfId="445" xr:uid="{00000000-0005-0000-0000-000061000000}"/>
    <cellStyle name="40% - Accent5 2" xfId="595" xr:uid="{00000000-0005-0000-0000-000062000000}"/>
    <cellStyle name="40% - Accent6" xfId="446" xr:uid="{00000000-0005-0000-0000-000063000000}"/>
    <cellStyle name="40% - Accent6 2" xfId="596" xr:uid="{00000000-0005-0000-0000-000064000000}"/>
    <cellStyle name="40% - Izcēlums1" xfId="65" xr:uid="{00000000-0005-0000-0000-000065000000}"/>
    <cellStyle name="40% - Izcēlums2" xfId="66" xr:uid="{00000000-0005-0000-0000-000066000000}"/>
    <cellStyle name="40% - Izcēlums3" xfId="67" xr:uid="{00000000-0005-0000-0000-000067000000}"/>
    <cellStyle name="40% - Izcēlums4" xfId="68" xr:uid="{00000000-0005-0000-0000-000068000000}"/>
    <cellStyle name="40% - Izcēlums5" xfId="69" xr:uid="{00000000-0005-0000-0000-000069000000}"/>
    <cellStyle name="40% - Izcēlums6" xfId="70" xr:uid="{00000000-0005-0000-0000-00006A000000}"/>
    <cellStyle name="40% - Акцент1" xfId="71" xr:uid="{00000000-0005-0000-0000-00006B000000}"/>
    <cellStyle name="40% — акцент1" xfId="72" xr:uid="{00000000-0005-0000-0000-00006C000000}"/>
    <cellStyle name="40% - Акцент1_DOP" xfId="73" xr:uid="{00000000-0005-0000-0000-00006D000000}"/>
    <cellStyle name="40% - Акцент2" xfId="74" xr:uid="{00000000-0005-0000-0000-00006E000000}"/>
    <cellStyle name="40% — акцент2" xfId="75" xr:uid="{00000000-0005-0000-0000-00006F000000}"/>
    <cellStyle name="40% - Акцент2_DOP" xfId="76" xr:uid="{00000000-0005-0000-0000-000070000000}"/>
    <cellStyle name="40% - Акцент3" xfId="77" xr:uid="{00000000-0005-0000-0000-000071000000}"/>
    <cellStyle name="40% — акцент3" xfId="78" xr:uid="{00000000-0005-0000-0000-000072000000}"/>
    <cellStyle name="40% - Акцент3_DOP" xfId="79" xr:uid="{00000000-0005-0000-0000-000073000000}"/>
    <cellStyle name="40% - Акцент4" xfId="80" xr:uid="{00000000-0005-0000-0000-000074000000}"/>
    <cellStyle name="40% — акцент4" xfId="81" xr:uid="{00000000-0005-0000-0000-000075000000}"/>
    <cellStyle name="40% - Акцент4_DOP" xfId="82" xr:uid="{00000000-0005-0000-0000-000076000000}"/>
    <cellStyle name="40% - Акцент5" xfId="83" xr:uid="{00000000-0005-0000-0000-000077000000}"/>
    <cellStyle name="40% — акцент5" xfId="84" xr:uid="{00000000-0005-0000-0000-000078000000}"/>
    <cellStyle name="40% - Акцент5_DOP" xfId="85" xr:uid="{00000000-0005-0000-0000-000079000000}"/>
    <cellStyle name="40% - Акцент6" xfId="86" xr:uid="{00000000-0005-0000-0000-00007A000000}"/>
    <cellStyle name="40% — акцент6" xfId="87" xr:uid="{00000000-0005-0000-0000-00007B000000}"/>
    <cellStyle name="40% - Акцент6_DOP" xfId="88" xr:uid="{00000000-0005-0000-0000-00007C000000}"/>
    <cellStyle name="40% no 1. izcēluma" xfId="89" xr:uid="{00000000-0005-0000-0000-00007D000000}"/>
    <cellStyle name="40% no 1. izcēluma 2" xfId="90" xr:uid="{00000000-0005-0000-0000-00007E000000}"/>
    <cellStyle name="40% no 1. izcēluma 3" xfId="91" xr:uid="{00000000-0005-0000-0000-00007F000000}"/>
    <cellStyle name="40% no 1. izcēluma 4" xfId="92" xr:uid="{00000000-0005-0000-0000-000080000000}"/>
    <cellStyle name="40% no 1. izcēluma 5" xfId="447" xr:uid="{00000000-0005-0000-0000-000081000000}"/>
    <cellStyle name="40% no 2. izcēluma" xfId="93" xr:uid="{00000000-0005-0000-0000-000082000000}"/>
    <cellStyle name="40% no 2. izcēluma 2" xfId="94" xr:uid="{00000000-0005-0000-0000-000083000000}"/>
    <cellStyle name="40% no 2. izcēluma 3" xfId="95" xr:uid="{00000000-0005-0000-0000-000084000000}"/>
    <cellStyle name="40% no 2. izcēluma 4" xfId="96" xr:uid="{00000000-0005-0000-0000-000085000000}"/>
    <cellStyle name="40% no 2. izcēluma 5" xfId="448" xr:uid="{00000000-0005-0000-0000-000086000000}"/>
    <cellStyle name="40% no 3. izcēluma" xfId="97" xr:uid="{00000000-0005-0000-0000-000087000000}"/>
    <cellStyle name="40% no 3. izcēluma 2" xfId="98" xr:uid="{00000000-0005-0000-0000-000088000000}"/>
    <cellStyle name="40% no 3. izcēluma 3" xfId="99" xr:uid="{00000000-0005-0000-0000-000089000000}"/>
    <cellStyle name="40% no 3. izcēluma 4" xfId="100" xr:uid="{00000000-0005-0000-0000-00008A000000}"/>
    <cellStyle name="40% no 3. izcēluma 5" xfId="449" xr:uid="{00000000-0005-0000-0000-00008B000000}"/>
    <cellStyle name="40% no 4. izcēluma" xfId="101" xr:uid="{00000000-0005-0000-0000-00008C000000}"/>
    <cellStyle name="40% no 4. izcēluma 2" xfId="102" xr:uid="{00000000-0005-0000-0000-00008D000000}"/>
    <cellStyle name="40% no 4. izcēluma 3" xfId="103" xr:uid="{00000000-0005-0000-0000-00008E000000}"/>
    <cellStyle name="40% no 4. izcēluma 4" xfId="104" xr:uid="{00000000-0005-0000-0000-00008F000000}"/>
    <cellStyle name="40% no 4. izcēluma 5" xfId="450" xr:uid="{00000000-0005-0000-0000-000090000000}"/>
    <cellStyle name="40% no 5. izcēluma" xfId="105" xr:uid="{00000000-0005-0000-0000-000091000000}"/>
    <cellStyle name="40% no 5. izcēluma 2" xfId="106" xr:uid="{00000000-0005-0000-0000-000092000000}"/>
    <cellStyle name="40% no 5. izcēluma 3" xfId="107" xr:uid="{00000000-0005-0000-0000-000093000000}"/>
    <cellStyle name="40% no 5. izcēluma 4" xfId="108" xr:uid="{00000000-0005-0000-0000-000094000000}"/>
    <cellStyle name="40% no 5. izcēluma 5" xfId="451" xr:uid="{00000000-0005-0000-0000-000095000000}"/>
    <cellStyle name="40% no 6. izcēluma" xfId="109" xr:uid="{00000000-0005-0000-0000-000096000000}"/>
    <cellStyle name="40% no 6. izcēluma 2" xfId="110" xr:uid="{00000000-0005-0000-0000-000097000000}"/>
    <cellStyle name="40% no 6. izcēluma 3" xfId="111" xr:uid="{00000000-0005-0000-0000-000098000000}"/>
    <cellStyle name="40% no 6. izcēluma 4" xfId="112" xr:uid="{00000000-0005-0000-0000-000099000000}"/>
    <cellStyle name="40% no 6. izcēluma 5" xfId="452" xr:uid="{00000000-0005-0000-0000-00009A000000}"/>
    <cellStyle name="5. izcēlums" xfId="113" xr:uid="{00000000-0005-0000-0000-00009B000000}"/>
    <cellStyle name="5. izcēlums 2" xfId="114" xr:uid="{00000000-0005-0000-0000-00009C000000}"/>
    <cellStyle name="5. izcēlums 3" xfId="115" xr:uid="{00000000-0005-0000-0000-00009D000000}"/>
    <cellStyle name="5. izcēlums 4" xfId="116" xr:uid="{00000000-0005-0000-0000-00009E000000}"/>
    <cellStyle name="5. izcēlums 5" xfId="453" xr:uid="{00000000-0005-0000-0000-00009F000000}"/>
    <cellStyle name="6. izcēlums" xfId="117" xr:uid="{00000000-0005-0000-0000-0000A0000000}"/>
    <cellStyle name="6. izcēlums 2" xfId="118" xr:uid="{00000000-0005-0000-0000-0000A1000000}"/>
    <cellStyle name="6. izcēlums 3" xfId="119" xr:uid="{00000000-0005-0000-0000-0000A2000000}"/>
    <cellStyle name="6. izcēlums 4" xfId="120" xr:uid="{00000000-0005-0000-0000-0000A3000000}"/>
    <cellStyle name="6. izcēlums 5" xfId="454" xr:uid="{00000000-0005-0000-0000-0000A4000000}"/>
    <cellStyle name="60% - Accent1" xfId="455" xr:uid="{00000000-0005-0000-0000-0000A5000000}"/>
    <cellStyle name="60% - Accent1 2" xfId="597" xr:uid="{00000000-0005-0000-0000-0000A6000000}"/>
    <cellStyle name="60% - Accent2" xfId="456" xr:uid="{00000000-0005-0000-0000-0000A7000000}"/>
    <cellStyle name="60% - Accent2 2" xfId="598" xr:uid="{00000000-0005-0000-0000-0000A8000000}"/>
    <cellStyle name="60% - Accent3" xfId="457" xr:uid="{00000000-0005-0000-0000-0000A9000000}"/>
    <cellStyle name="60% - Accent3 2" xfId="599" xr:uid="{00000000-0005-0000-0000-0000AA000000}"/>
    <cellStyle name="60% - Accent4" xfId="458" xr:uid="{00000000-0005-0000-0000-0000AB000000}"/>
    <cellStyle name="60% - Accent4 2" xfId="600" xr:uid="{00000000-0005-0000-0000-0000AC000000}"/>
    <cellStyle name="60% - Accent5" xfId="459" xr:uid="{00000000-0005-0000-0000-0000AD000000}"/>
    <cellStyle name="60% - Accent5 2" xfId="601" xr:uid="{00000000-0005-0000-0000-0000AE000000}"/>
    <cellStyle name="60% - Accent6" xfId="460" xr:uid="{00000000-0005-0000-0000-0000AF000000}"/>
    <cellStyle name="60% - Accent6 2" xfId="602" xr:uid="{00000000-0005-0000-0000-0000B0000000}"/>
    <cellStyle name="60% - Izcēlums1" xfId="121" xr:uid="{00000000-0005-0000-0000-0000B1000000}"/>
    <cellStyle name="60% - Izcēlums2" xfId="122" xr:uid="{00000000-0005-0000-0000-0000B2000000}"/>
    <cellStyle name="60% - Izcēlums3" xfId="123" xr:uid="{00000000-0005-0000-0000-0000B3000000}"/>
    <cellStyle name="60% - Izcēlums4" xfId="124" xr:uid="{00000000-0005-0000-0000-0000B4000000}"/>
    <cellStyle name="60% - Izcēlums5" xfId="125" xr:uid="{00000000-0005-0000-0000-0000B5000000}"/>
    <cellStyle name="60% - Izcēlums6" xfId="126" xr:uid="{00000000-0005-0000-0000-0000B6000000}"/>
    <cellStyle name="60% - Акцент1" xfId="127" xr:uid="{00000000-0005-0000-0000-0000B7000000}"/>
    <cellStyle name="60% — акцент1" xfId="128" xr:uid="{00000000-0005-0000-0000-0000B8000000}"/>
    <cellStyle name="60% - Акцент1_DOP" xfId="129" xr:uid="{00000000-0005-0000-0000-0000B9000000}"/>
    <cellStyle name="60% - Акцент2" xfId="130" xr:uid="{00000000-0005-0000-0000-0000BA000000}"/>
    <cellStyle name="60% — акцент2" xfId="131" xr:uid="{00000000-0005-0000-0000-0000BB000000}"/>
    <cellStyle name="60% - Акцент2_DOP" xfId="132" xr:uid="{00000000-0005-0000-0000-0000BC000000}"/>
    <cellStyle name="60% - Акцент3" xfId="133" xr:uid="{00000000-0005-0000-0000-0000BD000000}"/>
    <cellStyle name="60% — акцент3" xfId="134" xr:uid="{00000000-0005-0000-0000-0000BE000000}"/>
    <cellStyle name="60% - Акцент3_DOP" xfId="135" xr:uid="{00000000-0005-0000-0000-0000BF000000}"/>
    <cellStyle name="60% - Акцент4" xfId="136" xr:uid="{00000000-0005-0000-0000-0000C0000000}"/>
    <cellStyle name="60% — акцент4" xfId="137" xr:uid="{00000000-0005-0000-0000-0000C1000000}"/>
    <cellStyle name="60% - Акцент4_DOP" xfId="138" xr:uid="{00000000-0005-0000-0000-0000C2000000}"/>
    <cellStyle name="60% - Акцент5" xfId="139" xr:uid="{00000000-0005-0000-0000-0000C3000000}"/>
    <cellStyle name="60% — акцент5" xfId="140" xr:uid="{00000000-0005-0000-0000-0000C4000000}"/>
    <cellStyle name="60% - Акцент5_DOP" xfId="141" xr:uid="{00000000-0005-0000-0000-0000C5000000}"/>
    <cellStyle name="60% - Акцент6" xfId="142" xr:uid="{00000000-0005-0000-0000-0000C6000000}"/>
    <cellStyle name="60% — акцент6" xfId="143" xr:uid="{00000000-0005-0000-0000-0000C7000000}"/>
    <cellStyle name="60% - Акцент6_DOP" xfId="144" xr:uid="{00000000-0005-0000-0000-0000C8000000}"/>
    <cellStyle name="60% no 1. izcēluma" xfId="145" xr:uid="{00000000-0005-0000-0000-0000C9000000}"/>
    <cellStyle name="60% no 1. izcēluma 2" xfId="146" xr:uid="{00000000-0005-0000-0000-0000CA000000}"/>
    <cellStyle name="60% no 1. izcēluma 3" xfId="147" xr:uid="{00000000-0005-0000-0000-0000CB000000}"/>
    <cellStyle name="60% no 1. izcēluma 4" xfId="148" xr:uid="{00000000-0005-0000-0000-0000CC000000}"/>
    <cellStyle name="60% no 1. izcēluma 5" xfId="461" xr:uid="{00000000-0005-0000-0000-0000CD000000}"/>
    <cellStyle name="60% no 2. izcēluma" xfId="149" xr:uid="{00000000-0005-0000-0000-0000CE000000}"/>
    <cellStyle name="60% no 2. izcēluma 2" xfId="150" xr:uid="{00000000-0005-0000-0000-0000CF000000}"/>
    <cellStyle name="60% no 2. izcēluma 3" xfId="151" xr:uid="{00000000-0005-0000-0000-0000D0000000}"/>
    <cellStyle name="60% no 2. izcēluma 4" xfId="152" xr:uid="{00000000-0005-0000-0000-0000D1000000}"/>
    <cellStyle name="60% no 2. izcēluma 5" xfId="462" xr:uid="{00000000-0005-0000-0000-0000D2000000}"/>
    <cellStyle name="60% no 3. izcēluma" xfId="153" xr:uid="{00000000-0005-0000-0000-0000D3000000}"/>
    <cellStyle name="60% no 3. izcēluma 2" xfId="154" xr:uid="{00000000-0005-0000-0000-0000D4000000}"/>
    <cellStyle name="60% no 3. izcēluma 3" xfId="155" xr:uid="{00000000-0005-0000-0000-0000D5000000}"/>
    <cellStyle name="60% no 3. izcēluma 4" xfId="156" xr:uid="{00000000-0005-0000-0000-0000D6000000}"/>
    <cellStyle name="60% no 3. izcēluma 5" xfId="463" xr:uid="{00000000-0005-0000-0000-0000D7000000}"/>
    <cellStyle name="60% no 4. izcēluma" xfId="157" xr:uid="{00000000-0005-0000-0000-0000D8000000}"/>
    <cellStyle name="60% no 4. izcēluma 2" xfId="158" xr:uid="{00000000-0005-0000-0000-0000D9000000}"/>
    <cellStyle name="60% no 4. izcēluma 3" xfId="159" xr:uid="{00000000-0005-0000-0000-0000DA000000}"/>
    <cellStyle name="60% no 4. izcēluma 4" xfId="160" xr:uid="{00000000-0005-0000-0000-0000DB000000}"/>
    <cellStyle name="60% no 4. izcēluma 5" xfId="464" xr:uid="{00000000-0005-0000-0000-0000DC000000}"/>
    <cellStyle name="60% no 5. izcēluma" xfId="161" xr:uid="{00000000-0005-0000-0000-0000DD000000}"/>
    <cellStyle name="60% no 5. izcēluma 2" xfId="162" xr:uid="{00000000-0005-0000-0000-0000DE000000}"/>
    <cellStyle name="60% no 5. izcēluma 3" xfId="163" xr:uid="{00000000-0005-0000-0000-0000DF000000}"/>
    <cellStyle name="60% no 5. izcēluma 4" xfId="164" xr:uid="{00000000-0005-0000-0000-0000E0000000}"/>
    <cellStyle name="60% no 5. izcēluma 5" xfId="465" xr:uid="{00000000-0005-0000-0000-0000E1000000}"/>
    <cellStyle name="60% no 6. izcēluma" xfId="165" xr:uid="{00000000-0005-0000-0000-0000E2000000}"/>
    <cellStyle name="60% no 6. izcēluma 2" xfId="166" xr:uid="{00000000-0005-0000-0000-0000E3000000}"/>
    <cellStyle name="60% no 6. izcēluma 3" xfId="167" xr:uid="{00000000-0005-0000-0000-0000E4000000}"/>
    <cellStyle name="60% no 6. izcēluma 4" xfId="168" xr:uid="{00000000-0005-0000-0000-0000E5000000}"/>
    <cellStyle name="60% no 6. izcēluma 5" xfId="466" xr:uid="{00000000-0005-0000-0000-0000E6000000}"/>
    <cellStyle name="Äåķåęķūé [0]_laroux" xfId="169" xr:uid="{00000000-0005-0000-0000-0000E7000000}"/>
    <cellStyle name="Äåķåęķūé_laroux" xfId="170" xr:uid="{00000000-0005-0000-0000-0000E8000000}"/>
    <cellStyle name="Accent1 2" xfId="603" xr:uid="{00000000-0005-0000-0000-0000E9000000}"/>
    <cellStyle name="Accent2 2" xfId="604" xr:uid="{00000000-0005-0000-0000-0000EA000000}"/>
    <cellStyle name="Accent3 2" xfId="605" xr:uid="{00000000-0005-0000-0000-0000EB000000}"/>
    <cellStyle name="Accent4 2" xfId="606" xr:uid="{00000000-0005-0000-0000-0000EC000000}"/>
    <cellStyle name="Accent5 2" xfId="607" xr:uid="{00000000-0005-0000-0000-0000ED000000}"/>
    <cellStyle name="Accent6 2" xfId="608" xr:uid="{00000000-0005-0000-0000-0000EE000000}"/>
    <cellStyle name="Aprēķināšana" xfId="171" xr:uid="{00000000-0005-0000-0000-0000EF000000}"/>
    <cellStyle name="Aprēķināšana 2" xfId="172" xr:uid="{00000000-0005-0000-0000-0000F0000000}"/>
    <cellStyle name="Aprēķināšana 3" xfId="173" xr:uid="{00000000-0005-0000-0000-0000F1000000}"/>
    <cellStyle name="Aprēķināšana 4" xfId="174" xr:uid="{00000000-0005-0000-0000-0000F2000000}"/>
    <cellStyle name="Aprēķināšana 5" xfId="467" xr:uid="{00000000-0005-0000-0000-0000F3000000}"/>
    <cellStyle name="Bad" xfId="468" xr:uid="{00000000-0005-0000-0000-0000F4000000}"/>
    <cellStyle name="Bad 2" xfId="609" xr:uid="{00000000-0005-0000-0000-0000F5000000}"/>
    <cellStyle name="Brīdinājuma teksts" xfId="175" xr:uid="{00000000-0005-0000-0000-0000F6000000}"/>
    <cellStyle name="Brīdinājuma teksts 2" xfId="176" xr:uid="{00000000-0005-0000-0000-0000F7000000}"/>
    <cellStyle name="Brīdinājuma teksts 3" xfId="177" xr:uid="{00000000-0005-0000-0000-0000F8000000}"/>
    <cellStyle name="Brīdinājuma teksts 4" xfId="178" xr:uid="{00000000-0005-0000-0000-0000F9000000}"/>
    <cellStyle name="Calculation 2" xfId="610" xr:uid="{00000000-0005-0000-0000-0000FA000000}"/>
    <cellStyle name="Check Cell" xfId="469" xr:uid="{00000000-0005-0000-0000-0000FB000000}"/>
    <cellStyle name="Check Cell 2" xfId="611" xr:uid="{00000000-0005-0000-0000-0000FC000000}"/>
    <cellStyle name="Comma [0] 2" xfId="470" xr:uid="{00000000-0005-0000-0000-0000FD000000}"/>
    <cellStyle name="Comma 10" xfId="471" xr:uid="{00000000-0005-0000-0000-0000FE000000}"/>
    <cellStyle name="Comma 11" xfId="472" xr:uid="{00000000-0005-0000-0000-0000FF000000}"/>
    <cellStyle name="Comma 12" xfId="473" xr:uid="{00000000-0005-0000-0000-000000010000}"/>
    <cellStyle name="Comma 13" xfId="474" xr:uid="{00000000-0005-0000-0000-000001010000}"/>
    <cellStyle name="Comma 14" xfId="475" xr:uid="{00000000-0005-0000-0000-000002010000}"/>
    <cellStyle name="Comma 15" xfId="476" xr:uid="{00000000-0005-0000-0000-000003010000}"/>
    <cellStyle name="Comma 16" xfId="477" xr:uid="{00000000-0005-0000-0000-000004010000}"/>
    <cellStyle name="Comma 17" xfId="478" xr:uid="{00000000-0005-0000-0000-000005010000}"/>
    <cellStyle name="Comma 18" xfId="479" xr:uid="{00000000-0005-0000-0000-000006010000}"/>
    <cellStyle name="Comma 19" xfId="480" xr:uid="{00000000-0005-0000-0000-000007010000}"/>
    <cellStyle name="Comma 2" xfId="179" xr:uid="{00000000-0005-0000-0000-000008010000}"/>
    <cellStyle name="Comma 2 2" xfId="180" xr:uid="{00000000-0005-0000-0000-000009010000}"/>
    <cellStyle name="Comma 2 2 2" xfId="482" xr:uid="{00000000-0005-0000-0000-00000A010000}"/>
    <cellStyle name="Comma 2 3" xfId="181" xr:uid="{00000000-0005-0000-0000-00000B010000}"/>
    <cellStyle name="Comma 2 3 2" xfId="182" xr:uid="{00000000-0005-0000-0000-00000C010000}"/>
    <cellStyle name="Comma 2 3 2 2" xfId="407" xr:uid="{00000000-0005-0000-0000-00000D010000}"/>
    <cellStyle name="Comma 2 3 2 2 2" xfId="414" xr:uid="{00000000-0005-0000-0000-00000E010000}"/>
    <cellStyle name="Comma 2 3 2 3" xfId="415" xr:uid="{00000000-0005-0000-0000-00000F010000}"/>
    <cellStyle name="Comma 2 3 2 4" xfId="413" xr:uid="{00000000-0005-0000-0000-000010010000}"/>
    <cellStyle name="Comma 2 4" xfId="183" xr:uid="{00000000-0005-0000-0000-000011010000}"/>
    <cellStyle name="Comma 2 5" xfId="481" xr:uid="{00000000-0005-0000-0000-000012010000}"/>
    <cellStyle name="Comma 2_AR" xfId="184" xr:uid="{00000000-0005-0000-0000-000013010000}"/>
    <cellStyle name="Comma 20" xfId="483" xr:uid="{00000000-0005-0000-0000-000014010000}"/>
    <cellStyle name="Comma 21" xfId="484" xr:uid="{00000000-0005-0000-0000-000015010000}"/>
    <cellStyle name="Comma 3" xfId="185" xr:uid="{00000000-0005-0000-0000-000016010000}"/>
    <cellStyle name="Comma 3 2" xfId="408" xr:uid="{00000000-0005-0000-0000-000017010000}"/>
    <cellStyle name="Comma 3 2 2" xfId="416" xr:uid="{00000000-0005-0000-0000-000018010000}"/>
    <cellStyle name="Comma 3 3" xfId="417" xr:uid="{00000000-0005-0000-0000-000019010000}"/>
    <cellStyle name="Comma 3 4" xfId="186" xr:uid="{00000000-0005-0000-0000-00001A010000}"/>
    <cellStyle name="Comma 3 4 2" xfId="409" xr:uid="{00000000-0005-0000-0000-00001B010000}"/>
    <cellStyle name="Comma 3 4 2 2" xfId="418" xr:uid="{00000000-0005-0000-0000-00001C010000}"/>
    <cellStyle name="Comma 3 4 3" xfId="419" xr:uid="{00000000-0005-0000-0000-00001D010000}"/>
    <cellStyle name="Comma 3 5" xfId="485" xr:uid="{00000000-0005-0000-0000-00001E010000}"/>
    <cellStyle name="Comma 4" xfId="187" xr:uid="{00000000-0005-0000-0000-00001F010000}"/>
    <cellStyle name="Comma 4 2" xfId="188" xr:uid="{00000000-0005-0000-0000-000020010000}"/>
    <cellStyle name="Comma 4 3" xfId="486" xr:uid="{00000000-0005-0000-0000-000021010000}"/>
    <cellStyle name="Comma 5" xfId="189" xr:uid="{00000000-0005-0000-0000-000022010000}"/>
    <cellStyle name="Comma 5 2" xfId="487" xr:uid="{00000000-0005-0000-0000-000023010000}"/>
    <cellStyle name="Comma 6" xfId="190" xr:uid="{00000000-0005-0000-0000-000024010000}"/>
    <cellStyle name="Comma 6 2" xfId="488" xr:uid="{00000000-0005-0000-0000-000025010000}"/>
    <cellStyle name="Comma 7" xfId="489" xr:uid="{00000000-0005-0000-0000-000026010000}"/>
    <cellStyle name="Comma 8" xfId="490" xr:uid="{00000000-0005-0000-0000-000027010000}"/>
    <cellStyle name="Comma 9" xfId="491" xr:uid="{00000000-0005-0000-0000-000028010000}"/>
    <cellStyle name="Comma[0]" xfId="492" xr:uid="{00000000-0005-0000-0000-000029010000}"/>
    <cellStyle name="Currency 2" xfId="191" xr:uid="{00000000-0005-0000-0000-00002A010000}"/>
    <cellStyle name="Currency 2 2" xfId="192" xr:uid="{00000000-0005-0000-0000-00002B010000}"/>
    <cellStyle name="Currency 3" xfId="193" xr:uid="{00000000-0005-0000-0000-00002C010000}"/>
    <cellStyle name="Currency 4" xfId="194" xr:uid="{00000000-0005-0000-0000-00002D010000}"/>
    <cellStyle name="Currency 5" xfId="195" xr:uid="{00000000-0005-0000-0000-00002E010000}"/>
    <cellStyle name="Currency 5 2" xfId="196" xr:uid="{00000000-0005-0000-0000-00002F010000}"/>
    <cellStyle name="Currency 5 3" xfId="582" xr:uid="{00000000-0005-0000-0000-000030010000}"/>
    <cellStyle name="Currency 6" xfId="197" xr:uid="{00000000-0005-0000-0000-000031010000}"/>
    <cellStyle name="Currency 7" xfId="198" xr:uid="{00000000-0005-0000-0000-000032010000}"/>
    <cellStyle name="Currency 8" xfId="199" xr:uid="{00000000-0005-0000-0000-000033010000}"/>
    <cellStyle name="Currency[0]" xfId="493" xr:uid="{00000000-0005-0000-0000-000034010000}"/>
    <cellStyle name="Date" xfId="200" xr:uid="{00000000-0005-0000-0000-000035010000}"/>
    <cellStyle name="Dezimal [0]_Nossner_Brücke" xfId="201" xr:uid="{00000000-0005-0000-0000-000036010000}"/>
    <cellStyle name="Dezimal_en_Master" xfId="202" xr:uid="{00000000-0005-0000-0000-000037010000}"/>
    <cellStyle name="Divider" xfId="203" xr:uid="{00000000-0005-0000-0000-000038010000}"/>
    <cellStyle name="Euro" xfId="494" xr:uid="{00000000-0005-0000-0000-000039010000}"/>
    <cellStyle name="Excel Built-in Normal" xfId="204" xr:uid="{00000000-0005-0000-0000-00003A010000}"/>
    <cellStyle name="Excel Built-in Normal 1" xfId="205" xr:uid="{00000000-0005-0000-0000-00003B010000}"/>
    <cellStyle name="Excel Built-in Normal 1 2" xfId="496" xr:uid="{00000000-0005-0000-0000-00003C010000}"/>
    <cellStyle name="Excel Built-in Normal 2" xfId="206" xr:uid="{00000000-0005-0000-0000-00003D010000}"/>
    <cellStyle name="Excel Built-in Normal 2 2" xfId="497" xr:uid="{00000000-0005-0000-0000-00003E010000}"/>
    <cellStyle name="Excel Built-in Normal 3" xfId="207" xr:uid="{00000000-0005-0000-0000-00003F010000}"/>
    <cellStyle name="Excel Built-in Normal 4" xfId="495" xr:uid="{00000000-0005-0000-0000-000040010000}"/>
    <cellStyle name="Excel Built-in Normal_1" xfId="579" xr:uid="{00000000-0005-0000-0000-000041010000}"/>
    <cellStyle name="Excel Built-in Normal_DOP" xfId="631" xr:uid="{9025E7A5-BC4D-48A3-8B45-14AB5774FEA1}"/>
    <cellStyle name="Excel_BuiltIn_40% - Accent1 1" xfId="498" xr:uid="{00000000-0005-0000-0000-000043010000}"/>
    <cellStyle name="Explanatory Text" xfId="499" xr:uid="{00000000-0005-0000-0000-000044010000}"/>
    <cellStyle name="Explanatory Text 2" xfId="612" xr:uid="{00000000-0005-0000-0000-000045010000}"/>
    <cellStyle name="Fixed" xfId="208" xr:uid="{00000000-0005-0000-0000-000046010000}"/>
    <cellStyle name="Good" xfId="500" xr:uid="{00000000-0005-0000-0000-000047010000}"/>
    <cellStyle name="Good 2" xfId="501" xr:uid="{00000000-0005-0000-0000-000048010000}"/>
    <cellStyle name="Heading" xfId="209" xr:uid="{00000000-0005-0000-0000-000049010000}"/>
    <cellStyle name="Heading 1" xfId="502" xr:uid="{00000000-0005-0000-0000-00004A010000}"/>
    <cellStyle name="Heading 1 2" xfId="210" xr:uid="{00000000-0005-0000-0000-00004B010000}"/>
    <cellStyle name="Heading 1 2 2" xfId="613" xr:uid="{00000000-0005-0000-0000-00004C010000}"/>
    <cellStyle name="Heading 2" xfId="503" xr:uid="{00000000-0005-0000-0000-00004D010000}"/>
    <cellStyle name="Heading 2 2" xfId="614" xr:uid="{00000000-0005-0000-0000-00004E010000}"/>
    <cellStyle name="Heading 3" xfId="504" xr:uid="{00000000-0005-0000-0000-00004F010000}"/>
    <cellStyle name="Heading 3 2" xfId="615" xr:uid="{00000000-0005-0000-0000-000050010000}"/>
    <cellStyle name="Heading 4" xfId="505" xr:uid="{00000000-0005-0000-0000-000051010000}"/>
    <cellStyle name="Heading 4 2" xfId="616" xr:uid="{00000000-0005-0000-0000-000052010000}"/>
    <cellStyle name="Heading1" xfId="211" xr:uid="{00000000-0005-0000-0000-000053010000}"/>
    <cellStyle name="Heading1 1" xfId="212" xr:uid="{00000000-0005-0000-0000-000054010000}"/>
    <cellStyle name="Heading1_DOP" xfId="213" xr:uid="{00000000-0005-0000-0000-000055010000}"/>
    <cellStyle name="Heading2" xfId="214" xr:uid="{00000000-0005-0000-0000-000056010000}"/>
    <cellStyle name="Headline I" xfId="215" xr:uid="{00000000-0005-0000-0000-000057010000}"/>
    <cellStyle name="Headline II" xfId="216" xr:uid="{00000000-0005-0000-0000-000058010000}"/>
    <cellStyle name="Headline III" xfId="217" xr:uid="{00000000-0005-0000-0000-000059010000}"/>
    <cellStyle name="Hyperlink 2" xfId="218" xr:uid="{00000000-0005-0000-0000-00005A010000}"/>
    <cellStyle name="Hyperlink 2 2" xfId="219" xr:uid="{00000000-0005-0000-0000-00005B010000}"/>
    <cellStyle name="Hyperlink 2 3" xfId="220" xr:uid="{00000000-0005-0000-0000-00005C010000}"/>
    <cellStyle name="Hyperlink 2 4" xfId="221" xr:uid="{00000000-0005-0000-0000-00005D010000}"/>
    <cellStyle name="Ievade" xfId="222" xr:uid="{00000000-0005-0000-0000-00005E010000}"/>
    <cellStyle name="Ievade 2" xfId="223" xr:uid="{00000000-0005-0000-0000-00005F010000}"/>
    <cellStyle name="Ievade 3" xfId="224" xr:uid="{00000000-0005-0000-0000-000060010000}"/>
    <cellStyle name="Ievade 4" xfId="225" xr:uid="{00000000-0005-0000-0000-000061010000}"/>
    <cellStyle name="Ievade 5" xfId="506" xr:uid="{00000000-0005-0000-0000-000062010000}"/>
    <cellStyle name="Input 2" xfId="617" xr:uid="{00000000-0005-0000-0000-000064010000}"/>
    <cellStyle name="Izcēlums1" xfId="226" xr:uid="{00000000-0005-0000-0000-000065010000}"/>
    <cellStyle name="Izcēlums2" xfId="227" xr:uid="{00000000-0005-0000-0000-000066010000}"/>
    <cellStyle name="Izcēlums3" xfId="228" xr:uid="{00000000-0005-0000-0000-000067010000}"/>
    <cellStyle name="Izcēlums4" xfId="229" xr:uid="{00000000-0005-0000-0000-000068010000}"/>
    <cellStyle name="Izcēlums5" xfId="230" xr:uid="{00000000-0005-0000-0000-000069010000}"/>
    <cellStyle name="Izcēlums6" xfId="231" xr:uid="{00000000-0005-0000-0000-00006A010000}"/>
    <cellStyle name="Izvade" xfId="232" xr:uid="{00000000-0005-0000-0000-00006B010000}"/>
    <cellStyle name="Izvade 2" xfId="233" xr:uid="{00000000-0005-0000-0000-00006C010000}"/>
    <cellStyle name="Izvade 3" xfId="234" xr:uid="{00000000-0005-0000-0000-00006D010000}"/>
    <cellStyle name="Izvade 4" xfId="235" xr:uid="{00000000-0005-0000-0000-00006E010000}"/>
    <cellStyle name="Izvade 5" xfId="507" xr:uid="{00000000-0005-0000-0000-00006F010000}"/>
    <cellStyle name="Īįū÷ķūé_laroux" xfId="236" xr:uid="{00000000-0005-0000-0000-000063010000}"/>
    <cellStyle name="Komats" xfId="625" builtinId="3"/>
    <cellStyle name="Kopsumma" xfId="237" xr:uid="{00000000-0005-0000-0000-000070010000}"/>
    <cellStyle name="Kopsumma 2" xfId="238" xr:uid="{00000000-0005-0000-0000-000071010000}"/>
    <cellStyle name="Kopsumma 3" xfId="239" xr:uid="{00000000-0005-0000-0000-000072010000}"/>
    <cellStyle name="Kopsumma 4" xfId="240" xr:uid="{00000000-0005-0000-0000-000073010000}"/>
    <cellStyle name="Labs 2" xfId="241" xr:uid="{00000000-0005-0000-0000-000074010000}"/>
    <cellStyle name="Labs 3" xfId="242" xr:uid="{00000000-0005-0000-0000-000075010000}"/>
    <cellStyle name="Labs 4" xfId="243" xr:uid="{00000000-0005-0000-0000-000076010000}"/>
    <cellStyle name="Labs 5" xfId="508" xr:uid="{00000000-0005-0000-0000-000077010000}"/>
    <cellStyle name="Linked Cell" xfId="509" xr:uid="{00000000-0005-0000-0000-000078010000}"/>
    <cellStyle name="Linked Cell 2" xfId="618" xr:uid="{00000000-0005-0000-0000-000079010000}"/>
    <cellStyle name="Neitrāls" xfId="244" xr:uid="{00000000-0005-0000-0000-00007A010000}"/>
    <cellStyle name="Neitrāls 2" xfId="245" xr:uid="{00000000-0005-0000-0000-00007B010000}"/>
    <cellStyle name="Neitrāls 2 2" xfId="511" xr:uid="{00000000-0005-0000-0000-00007C010000}"/>
    <cellStyle name="Neitrāls 3" xfId="246" xr:uid="{00000000-0005-0000-0000-00007D010000}"/>
    <cellStyle name="Neitrāls 4" xfId="247" xr:uid="{00000000-0005-0000-0000-00007E010000}"/>
    <cellStyle name="Neitrāls 5" xfId="510" xr:uid="{00000000-0005-0000-0000-00007F010000}"/>
    <cellStyle name="Neutral 2" xfId="619" xr:uid="{00000000-0005-0000-0000-000080010000}"/>
    <cellStyle name="Norm੎੎" xfId="248" xr:uid="{00000000-0005-0000-0000-000081010000}"/>
    <cellStyle name="Normaali_light-98_gun" xfId="249" xr:uid="{00000000-0005-0000-0000-000082010000}"/>
    <cellStyle name="Normal 10" xfId="250" xr:uid="{00000000-0005-0000-0000-000084010000}"/>
    <cellStyle name="Normal 10 2" xfId="251" xr:uid="{00000000-0005-0000-0000-000085010000}"/>
    <cellStyle name="Normal 10 2 2" xfId="513" xr:uid="{00000000-0005-0000-0000-000086010000}"/>
    <cellStyle name="Normal 10 3" xfId="512" xr:uid="{00000000-0005-0000-0000-000087010000}"/>
    <cellStyle name="Normal 10 4" xfId="514" xr:uid="{00000000-0005-0000-0000-000088010000}"/>
    <cellStyle name="Normal 11" xfId="252" xr:uid="{00000000-0005-0000-0000-000089010000}"/>
    <cellStyle name="Normal 11 2" xfId="253" xr:uid="{00000000-0005-0000-0000-00008A010000}"/>
    <cellStyle name="Normal 11 2 2" xfId="516" xr:uid="{00000000-0005-0000-0000-00008B010000}"/>
    <cellStyle name="Normal 11 3" xfId="410" xr:uid="{00000000-0005-0000-0000-00008C010000}"/>
    <cellStyle name="Normal 11 4" xfId="254" xr:uid="{00000000-0005-0000-0000-00008D010000}"/>
    <cellStyle name="Normal 11 4 2" xfId="420" xr:uid="{00000000-0005-0000-0000-00008E010000}"/>
    <cellStyle name="Normal 11 5" xfId="515" xr:uid="{00000000-0005-0000-0000-00008F010000}"/>
    <cellStyle name="Normal 12" xfId="255" xr:uid="{00000000-0005-0000-0000-000090010000}"/>
    <cellStyle name="Normal 12 2" xfId="518" xr:uid="{00000000-0005-0000-0000-000091010000}"/>
    <cellStyle name="Normal 12 3" xfId="519" xr:uid="{00000000-0005-0000-0000-000092010000}"/>
    <cellStyle name="Normal 12 4" xfId="256" xr:uid="{00000000-0005-0000-0000-000093010000}"/>
    <cellStyle name="Normal 12 5" xfId="517" xr:uid="{00000000-0005-0000-0000-000094010000}"/>
    <cellStyle name="Normal 12_11" xfId="578" xr:uid="{00000000-0005-0000-0000-000095010000}"/>
    <cellStyle name="Normal 13" xfId="520" xr:uid="{00000000-0005-0000-0000-000096010000}"/>
    <cellStyle name="Normal 14" xfId="257" xr:uid="{00000000-0005-0000-0000-000097010000}"/>
    <cellStyle name="Normal 15" xfId="521" xr:uid="{00000000-0005-0000-0000-000098010000}"/>
    <cellStyle name="Normal 15 2" xfId="522" xr:uid="{00000000-0005-0000-0000-000099010000}"/>
    <cellStyle name="Normal 15 3" xfId="523" xr:uid="{00000000-0005-0000-0000-00009A010000}"/>
    <cellStyle name="Normal 15_1.TS_IS" xfId="258" xr:uid="{00000000-0005-0000-0000-00009B010000}"/>
    <cellStyle name="Normal 18" xfId="524" xr:uid="{00000000-0005-0000-0000-00009C010000}"/>
    <cellStyle name="Normal 19" xfId="525" xr:uid="{00000000-0005-0000-0000-00009D010000}"/>
    <cellStyle name="Normal 2" xfId="259" xr:uid="{00000000-0005-0000-0000-00009E010000}"/>
    <cellStyle name="Normal 2 2" xfId="260" xr:uid="{00000000-0005-0000-0000-00009F010000}"/>
    <cellStyle name="Normal 2 2 2" xfId="261" xr:uid="{00000000-0005-0000-0000-0000A0010000}"/>
    <cellStyle name="Normal 2 2 2 2" xfId="262" xr:uid="{00000000-0005-0000-0000-0000A1010000}"/>
    <cellStyle name="Normal 2 2 3" xfId="263" xr:uid="{00000000-0005-0000-0000-0000A2010000}"/>
    <cellStyle name="Normal 2 2 4" xfId="264" xr:uid="{00000000-0005-0000-0000-0000A3010000}"/>
    <cellStyle name="Normal 2 2 5" xfId="265" xr:uid="{00000000-0005-0000-0000-0000A4010000}"/>
    <cellStyle name="Normal 2 2 6" xfId="526" xr:uid="{00000000-0005-0000-0000-0000A5010000}"/>
    <cellStyle name="Normal 2 2_celt_darbi" xfId="266" xr:uid="{00000000-0005-0000-0000-0000A6010000}"/>
    <cellStyle name="Normal 2 3" xfId="267" xr:uid="{00000000-0005-0000-0000-0000A7010000}"/>
    <cellStyle name="Normal 2 3 2" xfId="268" xr:uid="{00000000-0005-0000-0000-0000A8010000}"/>
    <cellStyle name="Normal 2 3 3" xfId="269" xr:uid="{00000000-0005-0000-0000-0000A9010000}"/>
    <cellStyle name="Normal 2 3 4" xfId="270" xr:uid="{00000000-0005-0000-0000-0000AA010000}"/>
    <cellStyle name="Normal 2 3 5" xfId="527" xr:uid="{00000000-0005-0000-0000-0000AB010000}"/>
    <cellStyle name="Normal 2 3_DOP" xfId="271" xr:uid="{00000000-0005-0000-0000-0000AC010000}"/>
    <cellStyle name="Normal 2 4" xfId="272" xr:uid="{00000000-0005-0000-0000-0000AD010000}"/>
    <cellStyle name="Normal 2 5" xfId="528" xr:uid="{00000000-0005-0000-0000-0000AE010000}"/>
    <cellStyle name="Normal 2_1_2" xfId="577" xr:uid="{00000000-0005-0000-0000-0000AF010000}"/>
    <cellStyle name="Normal 27" xfId="273" xr:uid="{00000000-0005-0000-0000-0000B1010000}"/>
    <cellStyle name="Normal 28" xfId="529" xr:uid="{00000000-0005-0000-0000-0000B2010000}"/>
    <cellStyle name="Normal 3" xfId="274" xr:uid="{00000000-0005-0000-0000-0000B3010000}"/>
    <cellStyle name="Normal 3 2" xfId="275" xr:uid="{00000000-0005-0000-0000-0000B4010000}"/>
    <cellStyle name="Normal 3 2 2" xfId="276" xr:uid="{00000000-0005-0000-0000-0000B5010000}"/>
    <cellStyle name="Normal 3 2 2 2" xfId="277" xr:uid="{00000000-0005-0000-0000-0000B6010000}"/>
    <cellStyle name="Normal 3 2 2 3" xfId="531" xr:uid="{00000000-0005-0000-0000-0000B7010000}"/>
    <cellStyle name="Normal 3 2_SAT" xfId="278" xr:uid="{00000000-0005-0000-0000-0000B8010000}"/>
    <cellStyle name="Normal 3 3" xfId="421" xr:uid="{00000000-0005-0000-0000-0000B9010000}"/>
    <cellStyle name="Normal 3 3 2" xfId="532" xr:uid="{00000000-0005-0000-0000-0000BA010000}"/>
    <cellStyle name="Normal 3 4" xfId="530" xr:uid="{00000000-0005-0000-0000-0000BB010000}"/>
    <cellStyle name="Normal 3_4_1_1" xfId="581" xr:uid="{00000000-0005-0000-0000-0000BC010000}"/>
    <cellStyle name="Normal 38" xfId="533" xr:uid="{00000000-0005-0000-0000-0000BE010000}"/>
    <cellStyle name="Normal 4" xfId="279" xr:uid="{00000000-0005-0000-0000-0000BF010000}"/>
    <cellStyle name="Normal 4 2" xfId="280" xr:uid="{00000000-0005-0000-0000-0000C0010000}"/>
    <cellStyle name="Normal 4 2 2" xfId="536" xr:uid="{00000000-0005-0000-0000-0000C1010000}"/>
    <cellStyle name="Normal 4 2 3" xfId="535" xr:uid="{00000000-0005-0000-0000-0000C2010000}"/>
    <cellStyle name="Normal 4 3" xfId="281" xr:uid="{00000000-0005-0000-0000-0000C3010000}"/>
    <cellStyle name="Normal 4 3 2" xfId="537" xr:uid="{00000000-0005-0000-0000-0000C4010000}"/>
    <cellStyle name="Normal 4 4" xfId="282" xr:uid="{00000000-0005-0000-0000-0000C5010000}"/>
    <cellStyle name="Normal 4 5" xfId="534" xr:uid="{00000000-0005-0000-0000-0000C6010000}"/>
    <cellStyle name="Normal 4_1_1" xfId="580" xr:uid="{00000000-0005-0000-0000-0000C7010000}"/>
    <cellStyle name="Normal 44" xfId="283" xr:uid="{00000000-0005-0000-0000-0000C8010000}"/>
    <cellStyle name="Normal 5" xfId="284" xr:uid="{00000000-0005-0000-0000-0000C9010000}"/>
    <cellStyle name="Normal 5 2" xfId="285" xr:uid="{00000000-0005-0000-0000-0000CA010000}"/>
    <cellStyle name="Normal 5 2 2" xfId="538" xr:uid="{00000000-0005-0000-0000-0000CB010000}"/>
    <cellStyle name="Normal 5 2 3" xfId="286" xr:uid="{00000000-0005-0000-0000-0000CC010000}"/>
    <cellStyle name="Normal 5 2_SAT" xfId="287" xr:uid="{00000000-0005-0000-0000-0000CD010000}"/>
    <cellStyle name="Normal 5 3" xfId="539" xr:uid="{00000000-0005-0000-0000-0000CE010000}"/>
    <cellStyle name="Normal 5 4" xfId="540" xr:uid="{00000000-0005-0000-0000-0000CF010000}"/>
    <cellStyle name="Normal 5 4 2" xfId="288" xr:uid="{00000000-0005-0000-0000-0000D0010000}"/>
    <cellStyle name="Normal 5_celt_darbi" xfId="289" xr:uid="{00000000-0005-0000-0000-0000D1010000}"/>
    <cellStyle name="Normal 57" xfId="290" xr:uid="{00000000-0005-0000-0000-0000D2010000}"/>
    <cellStyle name="Normal 6" xfId="291" xr:uid="{00000000-0005-0000-0000-0000D3010000}"/>
    <cellStyle name="Normal 6 2" xfId="292" xr:uid="{00000000-0005-0000-0000-0000D4010000}"/>
    <cellStyle name="Normal 6 3" xfId="293" xr:uid="{00000000-0005-0000-0000-0000D5010000}"/>
    <cellStyle name="Normal 6 3 2" xfId="541" xr:uid="{00000000-0005-0000-0000-0000D6010000}"/>
    <cellStyle name="Normal 6 4" xfId="294" xr:uid="{00000000-0005-0000-0000-0000D7010000}"/>
    <cellStyle name="Normal 6_DOP" xfId="295" xr:uid="{00000000-0005-0000-0000-0000D8010000}"/>
    <cellStyle name="Normal 68" xfId="296" xr:uid="{00000000-0005-0000-0000-0000D9010000}"/>
    <cellStyle name="Normal 7" xfId="297" xr:uid="{00000000-0005-0000-0000-0000DA010000}"/>
    <cellStyle name="Normal 7 2" xfId="298" xr:uid="{00000000-0005-0000-0000-0000DB010000}"/>
    <cellStyle name="Normal 7 2 2" xfId="543" xr:uid="{00000000-0005-0000-0000-0000DC010000}"/>
    <cellStyle name="Normal 7 3" xfId="542" xr:uid="{00000000-0005-0000-0000-0000DD010000}"/>
    <cellStyle name="Normal 70" xfId="299" xr:uid="{00000000-0005-0000-0000-0000DE010000}"/>
    <cellStyle name="Normal 72 10" xfId="300" xr:uid="{00000000-0005-0000-0000-0000DF010000}"/>
    <cellStyle name="Normal 74 10" xfId="301" xr:uid="{00000000-0005-0000-0000-0000E0010000}"/>
    <cellStyle name="Normal 78" xfId="302" xr:uid="{00000000-0005-0000-0000-0000E1010000}"/>
    <cellStyle name="Normal 79" xfId="303" xr:uid="{00000000-0005-0000-0000-0000E2010000}"/>
    <cellStyle name="Normal 8" xfId="304" xr:uid="{00000000-0005-0000-0000-0000E3010000}"/>
    <cellStyle name="Normal 8 2" xfId="544" xr:uid="{00000000-0005-0000-0000-0000E4010000}"/>
    <cellStyle name="Normal 9" xfId="305" xr:uid="{00000000-0005-0000-0000-0000E5010000}"/>
    <cellStyle name="Normal 9 2" xfId="546" xr:uid="{00000000-0005-0000-0000-0000E6010000}"/>
    <cellStyle name="Normal 9 3" xfId="545" xr:uid="{00000000-0005-0000-0000-0000E7010000}"/>
    <cellStyle name="Normal_1 gimnazija_18_09_2007_ar_formulam" xfId="630" xr:uid="{5BC6594B-EB5F-425B-9D50-7E52B0A72344}"/>
    <cellStyle name="Normal_501-06tames forma 2" xfId="306" xr:uid="{00000000-0005-0000-0000-0000E9010000}"/>
    <cellStyle name="Normal_501-06tames forma 3" xfId="307" xr:uid="{00000000-0005-0000-0000-0000EA010000}"/>
    <cellStyle name="Normal_501-06tames forma 3 2" xfId="308" xr:uid="{00000000-0005-0000-0000-0000EB010000}"/>
    <cellStyle name="Normal_invai" xfId="309" xr:uid="{00000000-0005-0000-0000-0000F4010000}"/>
    <cellStyle name="Normal_rats5_UKAVK_170809_sk" xfId="628" xr:uid="{986A988A-4EFD-4BFE-831B-C1B78432A424}"/>
    <cellStyle name="Normal_sert 2011" xfId="310" xr:uid="{00000000-0005-0000-0000-0000FA010000}"/>
    <cellStyle name="Normal_Sheet1_zem" xfId="311" xr:uid="{00000000-0005-0000-0000-0000FB010000}"/>
    <cellStyle name="Normal_Tame paraugs" xfId="633" xr:uid="{D29F84FD-5210-455C-9E2E-72C5CD0D742F}"/>
    <cellStyle name="Normal_TUS-VB+K_tame_ak_ST" xfId="629" xr:uid="{3711C674-74A8-4744-8F1A-BAC92F41136A}"/>
    <cellStyle name="Normal_Vienibas prospekts 43" xfId="626" xr:uid="{2F75D83C-AD40-4F17-8554-45803C430903}"/>
    <cellStyle name="Nosaukums" xfId="312" xr:uid="{00000000-0005-0000-0000-000003020000}"/>
    <cellStyle name="Nosaukums 2" xfId="313" xr:uid="{00000000-0005-0000-0000-000004020000}"/>
    <cellStyle name="Nosaukums 3" xfId="314" xr:uid="{00000000-0005-0000-0000-000005020000}"/>
    <cellStyle name="Nosaukums 4" xfId="315" xr:uid="{00000000-0005-0000-0000-000006020000}"/>
    <cellStyle name="Note" xfId="547" xr:uid="{00000000-0005-0000-0000-000007020000}"/>
    <cellStyle name="Note 2" xfId="316" xr:uid="{00000000-0005-0000-0000-000008020000}"/>
    <cellStyle name="Note 2 2" xfId="620" xr:uid="{00000000-0005-0000-0000-000009020000}"/>
    <cellStyle name="Output 2" xfId="621" xr:uid="{00000000-0005-0000-0000-00000A020000}"/>
    <cellStyle name="Parastais 10" xfId="548" xr:uid="{00000000-0005-0000-0000-00000B020000}"/>
    <cellStyle name="Parastais 11" xfId="583" xr:uid="{00000000-0005-0000-0000-00000C020000}"/>
    <cellStyle name="Parastais 2" xfId="317" xr:uid="{00000000-0005-0000-0000-00000D020000}"/>
    <cellStyle name="Parastais 2 2" xfId="550" xr:uid="{00000000-0005-0000-0000-00000E020000}"/>
    <cellStyle name="Parastais 2 2 3" xfId="551" xr:uid="{00000000-0005-0000-0000-00000F020000}"/>
    <cellStyle name="Parastais 2 3" xfId="552" xr:uid="{00000000-0005-0000-0000-000010020000}"/>
    <cellStyle name="Parastais 2 3 2" xfId="553" xr:uid="{00000000-0005-0000-0000-000011020000}"/>
    <cellStyle name="Parastais 2 4" xfId="554" xr:uid="{00000000-0005-0000-0000-000012020000}"/>
    <cellStyle name="Parastais 2 5" xfId="549" xr:uid="{00000000-0005-0000-0000-000013020000}"/>
    <cellStyle name="Parastais 3" xfId="555" xr:uid="{00000000-0005-0000-0000-000014020000}"/>
    <cellStyle name="Parastais 3 3" xfId="556" xr:uid="{00000000-0005-0000-0000-000015020000}"/>
    <cellStyle name="Parastais 3 4" xfId="557" xr:uid="{00000000-0005-0000-0000-000016020000}"/>
    <cellStyle name="Parastais 4" xfId="558" xr:uid="{00000000-0005-0000-0000-000017020000}"/>
    <cellStyle name="Parastais 4 2" xfId="559" xr:uid="{00000000-0005-0000-0000-000018020000}"/>
    <cellStyle name="Parastais 5" xfId="318" xr:uid="{00000000-0005-0000-0000-000019020000}"/>
    <cellStyle name="Parastais 5 2" xfId="560" xr:uid="{00000000-0005-0000-0000-00001A020000}"/>
    <cellStyle name="Parastais 6" xfId="561" xr:uid="{00000000-0005-0000-0000-00001B020000}"/>
    <cellStyle name="Parastais 7" xfId="319" xr:uid="{00000000-0005-0000-0000-00001C020000}"/>
    <cellStyle name="Parastais 8" xfId="562" xr:uid="{00000000-0005-0000-0000-00001D020000}"/>
    <cellStyle name="Parastais 9" xfId="563" xr:uid="{00000000-0005-0000-0000-00001E020000}"/>
    <cellStyle name="Parastais_Izveerstaa_taame-forma" xfId="320" xr:uid="{00000000-0005-0000-0000-00001F020000}"/>
    <cellStyle name="Parasts" xfId="0" builtinId="0"/>
    <cellStyle name="Parasts 2" xfId="321" xr:uid="{00000000-0005-0000-0000-000020020000}"/>
    <cellStyle name="Parasts 2 2" xfId="411" xr:uid="{00000000-0005-0000-0000-000021020000}"/>
    <cellStyle name="Parasts 2 3" xfId="422" xr:uid="{00000000-0005-0000-0000-000022020000}"/>
    <cellStyle name="Parasts 2 4" xfId="564" xr:uid="{00000000-0005-0000-0000-000023020000}"/>
    <cellStyle name="Parasts 3" xfId="406" xr:uid="{00000000-0005-0000-0000-000024020000}"/>
    <cellStyle name="Parasts 3 2" xfId="423" xr:uid="{00000000-0005-0000-0000-000025020000}"/>
    <cellStyle name="Parasts 3 3" xfId="565" xr:uid="{00000000-0005-0000-0000-000026020000}"/>
    <cellStyle name="Parasts 4" xfId="424" xr:uid="{00000000-0005-0000-0000-000027020000}"/>
    <cellStyle name="Paskaidrojošs teksts 2" xfId="322" xr:uid="{00000000-0005-0000-0000-00002C020000}"/>
    <cellStyle name="Paskaidrojošs teksts 3" xfId="323" xr:uid="{00000000-0005-0000-0000-00002D020000}"/>
    <cellStyle name="Paskaidrojošs teksts 4" xfId="324" xr:uid="{00000000-0005-0000-0000-00002E020000}"/>
    <cellStyle name="Pārbaudes šūna 2" xfId="325" xr:uid="{00000000-0005-0000-0000-000028020000}"/>
    <cellStyle name="Pārbaudes šūna 3" xfId="326" xr:uid="{00000000-0005-0000-0000-000029020000}"/>
    <cellStyle name="Pārbaudes šūna 4" xfId="327" xr:uid="{00000000-0005-0000-0000-00002A020000}"/>
    <cellStyle name="Pārbaudes šūna 5" xfId="566" xr:uid="{00000000-0005-0000-0000-00002B020000}"/>
    <cellStyle name="Percent 2" xfId="328" xr:uid="{00000000-0005-0000-0000-000030020000}"/>
    <cellStyle name="Percent 2 2" xfId="567" xr:uid="{00000000-0005-0000-0000-000031020000}"/>
    <cellStyle name="Percent 3" xfId="329" xr:uid="{00000000-0005-0000-0000-000032020000}"/>
    <cellStyle name="Percent_Vienibas prospekts 43" xfId="627" xr:uid="{87FDE397-26A5-44D4-8A5A-D8948EE0ABA6}"/>
    <cellStyle name="Piezīme 2" xfId="330" xr:uid="{00000000-0005-0000-0000-000033020000}"/>
    <cellStyle name="Piezīme 3" xfId="331" xr:uid="{00000000-0005-0000-0000-000034020000}"/>
    <cellStyle name="Piezīme 4" xfId="332" xr:uid="{00000000-0005-0000-0000-000035020000}"/>
    <cellStyle name="Piezīme 5" xfId="568" xr:uid="{00000000-0005-0000-0000-000036020000}"/>
    <cellStyle name="Position" xfId="333" xr:uid="{00000000-0005-0000-0000-000037020000}"/>
    <cellStyle name="Procenti" xfId="334" builtinId="5"/>
    <cellStyle name="Procenti 2" xfId="412" xr:uid="{00000000-0005-0000-0000-000038020000}"/>
    <cellStyle name="Procenti 3" xfId="569" xr:uid="{00000000-0005-0000-0000-000039020000}"/>
    <cellStyle name="Result" xfId="335" xr:uid="{00000000-0005-0000-0000-00003A020000}"/>
    <cellStyle name="Result 1" xfId="336" xr:uid="{00000000-0005-0000-0000-00003B020000}"/>
    <cellStyle name="Result2" xfId="337" xr:uid="{00000000-0005-0000-0000-00003C020000}"/>
    <cellStyle name="Result2 1" xfId="338" xr:uid="{00000000-0005-0000-0000-00003D020000}"/>
    <cellStyle name="Result2 2" xfId="339" xr:uid="{00000000-0005-0000-0000-00003E020000}"/>
    <cellStyle name="Result2 3" xfId="340" xr:uid="{00000000-0005-0000-0000-00003F020000}"/>
    <cellStyle name="Saistītā šūna" xfId="341" xr:uid="{00000000-0005-0000-0000-000040020000}"/>
    <cellStyle name="Saistītā šūna 2" xfId="342" xr:uid="{00000000-0005-0000-0000-000041020000}"/>
    <cellStyle name="Saistītā šūna 3" xfId="343" xr:uid="{00000000-0005-0000-0000-000042020000}"/>
    <cellStyle name="Saistītā šūna 4" xfId="344" xr:uid="{00000000-0005-0000-0000-000043020000}"/>
    <cellStyle name="Slikts 2" xfId="345" xr:uid="{00000000-0005-0000-0000-000044020000}"/>
    <cellStyle name="Slikts 3" xfId="346" xr:uid="{00000000-0005-0000-0000-000045020000}"/>
    <cellStyle name="Slikts 4" xfId="347" xr:uid="{00000000-0005-0000-0000-000046020000}"/>
    <cellStyle name="Slikts 5" xfId="570" xr:uid="{00000000-0005-0000-0000-000047020000}"/>
    <cellStyle name="Standard_cm_Master" xfId="348" xr:uid="{00000000-0005-0000-0000-000048020000}"/>
    <cellStyle name="Stils 1" xfId="349" xr:uid="{00000000-0005-0000-0000-000049020000}"/>
    <cellStyle name="Stils 1 2" xfId="571" xr:uid="{00000000-0005-0000-0000-00004A020000}"/>
    <cellStyle name="Style 1" xfId="350" xr:uid="{00000000-0005-0000-0000-00004B020000}"/>
    <cellStyle name="Style 1 2" xfId="351" xr:uid="{00000000-0005-0000-0000-00004C020000}"/>
    <cellStyle name="Style 1 2 2" xfId="352" xr:uid="{00000000-0005-0000-0000-00004D020000}"/>
    <cellStyle name="Style 1 2 2 2" xfId="353" xr:uid="{00000000-0005-0000-0000-00004E020000}"/>
    <cellStyle name="Style 1 2 2_SAT" xfId="354" xr:uid="{00000000-0005-0000-0000-00004F020000}"/>
    <cellStyle name="Style 1 2_SAT" xfId="355" xr:uid="{00000000-0005-0000-0000-000050020000}"/>
    <cellStyle name="Style 1 3" xfId="576" xr:uid="{00000000-0005-0000-0000-000051020000}"/>
    <cellStyle name="Style 1_AR" xfId="356" xr:uid="{00000000-0005-0000-0000-000052020000}"/>
    <cellStyle name="Style 1_DOP" xfId="632" xr:uid="{8E93C846-7672-4653-8A2E-069CADB4F2BA}"/>
    <cellStyle name="Style 2" xfId="357" xr:uid="{00000000-0005-0000-0000-000055020000}"/>
    <cellStyle name="Style 2 2" xfId="358" xr:uid="{00000000-0005-0000-0000-000056020000}"/>
    <cellStyle name="Style 2_BK" xfId="359" xr:uid="{00000000-0005-0000-0000-000057020000}"/>
    <cellStyle name="Style 3" xfId="360" xr:uid="{00000000-0005-0000-0000-000058020000}"/>
    <cellStyle name="TableStyleLight1" xfId="572" xr:uid="{00000000-0005-0000-0000-000059020000}"/>
    <cellStyle name="Title 2" xfId="622" xr:uid="{00000000-0005-0000-0000-00005A020000}"/>
    <cellStyle name="Total 2" xfId="623" xr:uid="{00000000-0005-0000-0000-00005B020000}"/>
    <cellStyle name="Unit" xfId="361" xr:uid="{00000000-0005-0000-0000-00005C020000}"/>
    <cellStyle name="Virsraksts 1 2" xfId="362" xr:uid="{00000000-0005-0000-0000-00005D020000}"/>
    <cellStyle name="Virsraksts 1 3" xfId="363" xr:uid="{00000000-0005-0000-0000-00005E020000}"/>
    <cellStyle name="Virsraksts 1 4" xfId="364" xr:uid="{00000000-0005-0000-0000-00005F020000}"/>
    <cellStyle name="Virsraksts 2 2" xfId="365" xr:uid="{00000000-0005-0000-0000-000060020000}"/>
    <cellStyle name="Virsraksts 2 3" xfId="366" xr:uid="{00000000-0005-0000-0000-000061020000}"/>
    <cellStyle name="Virsraksts 2 4" xfId="367" xr:uid="{00000000-0005-0000-0000-000062020000}"/>
    <cellStyle name="Virsraksts 3 2" xfId="368" xr:uid="{00000000-0005-0000-0000-000063020000}"/>
    <cellStyle name="Virsraksts 3 3" xfId="369" xr:uid="{00000000-0005-0000-0000-000064020000}"/>
    <cellStyle name="Virsraksts 3 4" xfId="370" xr:uid="{00000000-0005-0000-0000-000065020000}"/>
    <cellStyle name="Virsraksts 4 2" xfId="371" xr:uid="{00000000-0005-0000-0000-000066020000}"/>
    <cellStyle name="Virsraksts 4 3" xfId="372" xr:uid="{00000000-0005-0000-0000-000067020000}"/>
    <cellStyle name="Virsraksts 4 4" xfId="373" xr:uid="{00000000-0005-0000-0000-000068020000}"/>
    <cellStyle name="Währung [0]_Nossner_Brücke" xfId="374" xr:uid="{00000000-0005-0000-0000-000069020000}"/>
    <cellStyle name="Währung_en_Master" xfId="375" xr:uid="{00000000-0005-0000-0000-00006A020000}"/>
    <cellStyle name="Warning Text 2" xfId="624" xr:uid="{00000000-0005-0000-0000-00006B020000}"/>
    <cellStyle name="Акцент1" xfId="376" xr:uid="{00000000-0005-0000-0000-00006C020000}"/>
    <cellStyle name="Акцент2" xfId="377" xr:uid="{00000000-0005-0000-0000-00006D020000}"/>
    <cellStyle name="Акцент3" xfId="378" xr:uid="{00000000-0005-0000-0000-00006E020000}"/>
    <cellStyle name="Акцент4" xfId="379" xr:uid="{00000000-0005-0000-0000-00006F020000}"/>
    <cellStyle name="Акцент5" xfId="380" xr:uid="{00000000-0005-0000-0000-000070020000}"/>
    <cellStyle name="Акцент6" xfId="381" xr:uid="{00000000-0005-0000-0000-000071020000}"/>
    <cellStyle name="Ввод " xfId="382" xr:uid="{00000000-0005-0000-0000-000072020000}"/>
    <cellStyle name="Вывод" xfId="383" xr:uid="{00000000-0005-0000-0000-000073020000}"/>
    <cellStyle name="Вычисление" xfId="384" xr:uid="{00000000-0005-0000-0000-000074020000}"/>
    <cellStyle name="Заголовок 1" xfId="385" xr:uid="{00000000-0005-0000-0000-000075020000}"/>
    <cellStyle name="Заголовок 2" xfId="386" xr:uid="{00000000-0005-0000-0000-000076020000}"/>
    <cellStyle name="Заголовок 3" xfId="387" xr:uid="{00000000-0005-0000-0000-000077020000}"/>
    <cellStyle name="Заголовок 4" xfId="388" xr:uid="{00000000-0005-0000-0000-000078020000}"/>
    <cellStyle name="Итог" xfId="389" xr:uid="{00000000-0005-0000-0000-000079020000}"/>
    <cellStyle name="Контрольная ячейка" xfId="390" xr:uid="{00000000-0005-0000-0000-00007A020000}"/>
    <cellStyle name="Название" xfId="391" xr:uid="{00000000-0005-0000-0000-00007B020000}"/>
    <cellStyle name="Нейтральный" xfId="392" xr:uid="{00000000-0005-0000-0000-00007C020000}"/>
    <cellStyle name="Обычный 13" xfId="393" xr:uid="{00000000-0005-0000-0000-00007D020000}"/>
    <cellStyle name="Обычный 2" xfId="394" xr:uid="{00000000-0005-0000-0000-00007E020000}"/>
    <cellStyle name="Обычный 2 2" xfId="395" xr:uid="{00000000-0005-0000-0000-00007F020000}"/>
    <cellStyle name="Обычный_2009-04-27_PED IESN" xfId="396" xr:uid="{00000000-0005-0000-0000-000080020000}"/>
    <cellStyle name="Плохой" xfId="397" xr:uid="{00000000-0005-0000-0000-000081020000}"/>
    <cellStyle name="Пояснение" xfId="398" xr:uid="{00000000-0005-0000-0000-000082020000}"/>
    <cellStyle name="Примечание" xfId="399" xr:uid="{00000000-0005-0000-0000-000083020000}"/>
    <cellStyle name="Связанная ячейка" xfId="400" xr:uid="{00000000-0005-0000-0000-000084020000}"/>
    <cellStyle name="Стиль 1" xfId="401" xr:uid="{00000000-0005-0000-0000-000085020000}"/>
    <cellStyle name="Стиль 1 2" xfId="573" xr:uid="{00000000-0005-0000-0000-000086020000}"/>
    <cellStyle name="Стиль 2" xfId="402" xr:uid="{00000000-0005-0000-0000-000087020000}"/>
    <cellStyle name="Текст предупреждения" xfId="403" xr:uid="{00000000-0005-0000-0000-000088020000}"/>
    <cellStyle name="Финансовый_Gulbene siltinashana kor" xfId="404" xr:uid="{00000000-0005-0000-0000-000089020000}"/>
    <cellStyle name="Хороший" xfId="405" xr:uid="{00000000-0005-0000-0000-00008A02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47FF"/>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F5D06-1715-4102-B7F6-1FB3F992DEFF}">
  <dimension ref="A1:B168"/>
  <sheetViews>
    <sheetView topLeftCell="A127" workbookViewId="0">
      <selection activeCell="B161" sqref="B161"/>
    </sheetView>
  </sheetViews>
  <sheetFormatPr defaultRowHeight="15"/>
  <cols>
    <col min="2" max="2" width="82.85546875" customWidth="1"/>
  </cols>
  <sheetData>
    <row r="1" spans="1:2" ht="14.45" customHeight="1">
      <c r="A1" s="177" t="s">
        <v>88</v>
      </c>
      <c r="B1" s="178"/>
    </row>
    <row r="2" spans="1:2">
      <c r="A2" s="129">
        <v>1</v>
      </c>
      <c r="B2" s="131" t="s">
        <v>89</v>
      </c>
    </row>
    <row r="3" spans="1:2">
      <c r="A3" s="128" t="s">
        <v>90</v>
      </c>
      <c r="B3" s="130" t="s">
        <v>91</v>
      </c>
    </row>
    <row r="4" spans="1:2">
      <c r="A4" s="128" t="s">
        <v>92</v>
      </c>
      <c r="B4" s="130" t="s">
        <v>93</v>
      </c>
    </row>
    <row r="5" spans="1:2">
      <c r="A5" s="129">
        <v>2</v>
      </c>
      <c r="B5" s="132" t="s">
        <v>55</v>
      </c>
    </row>
    <row r="6" spans="1:2">
      <c r="A6" s="128" t="s">
        <v>94</v>
      </c>
      <c r="B6" s="130" t="s">
        <v>95</v>
      </c>
    </row>
    <row r="7" spans="1:2">
      <c r="A7" s="128" t="s">
        <v>96</v>
      </c>
      <c r="B7" s="130" t="s">
        <v>97</v>
      </c>
    </row>
    <row r="8" spans="1:2">
      <c r="A8" s="128" t="s">
        <v>98</v>
      </c>
      <c r="B8" s="130" t="s">
        <v>99</v>
      </c>
    </row>
    <row r="9" spans="1:2">
      <c r="A9" s="129">
        <v>3</v>
      </c>
      <c r="B9" s="131" t="s">
        <v>100</v>
      </c>
    </row>
    <row r="10" spans="1:2">
      <c r="A10" s="128" t="s">
        <v>101</v>
      </c>
      <c r="B10" s="130" t="s">
        <v>102</v>
      </c>
    </row>
    <row r="11" spans="1:2">
      <c r="A11" s="128" t="s">
        <v>103</v>
      </c>
      <c r="B11" s="130" t="s">
        <v>104</v>
      </c>
    </row>
    <row r="12" spans="1:2">
      <c r="A12" s="128" t="s">
        <v>105</v>
      </c>
      <c r="B12" s="130" t="s">
        <v>106</v>
      </c>
    </row>
    <row r="13" spans="1:2">
      <c r="A13" s="128" t="s">
        <v>107</v>
      </c>
      <c r="B13" s="130" t="s">
        <v>108</v>
      </c>
    </row>
    <row r="14" spans="1:2">
      <c r="A14" s="128" t="s">
        <v>109</v>
      </c>
      <c r="B14" s="130" t="s">
        <v>110</v>
      </c>
    </row>
    <row r="15" spans="1:2">
      <c r="A15" s="129">
        <v>4</v>
      </c>
      <c r="B15" s="131" t="s">
        <v>111</v>
      </c>
    </row>
    <row r="16" spans="1:2">
      <c r="A16" s="128" t="s">
        <v>112</v>
      </c>
      <c r="B16" s="130" t="s">
        <v>113</v>
      </c>
    </row>
    <row r="17" spans="1:2">
      <c r="A17" s="128" t="s">
        <v>114</v>
      </c>
      <c r="B17" s="130" t="s">
        <v>115</v>
      </c>
    </row>
    <row r="18" spans="1:2">
      <c r="A18" s="128" t="s">
        <v>116</v>
      </c>
      <c r="B18" s="130" t="s">
        <v>117</v>
      </c>
    </row>
    <row r="19" spans="1:2">
      <c r="A19" s="128" t="s">
        <v>118</v>
      </c>
      <c r="B19" s="130" t="s">
        <v>119</v>
      </c>
    </row>
    <row r="20" spans="1:2">
      <c r="A20" s="128" t="s">
        <v>120</v>
      </c>
      <c r="B20" s="130" t="s">
        <v>121</v>
      </c>
    </row>
    <row r="21" spans="1:2">
      <c r="A21" s="129">
        <v>5</v>
      </c>
      <c r="B21" s="131" t="s">
        <v>122</v>
      </c>
    </row>
    <row r="22" spans="1:2">
      <c r="A22" s="128" t="s">
        <v>123</v>
      </c>
      <c r="B22" s="130" t="s">
        <v>113</v>
      </c>
    </row>
    <row r="23" spans="1:2">
      <c r="A23" s="128" t="s">
        <v>124</v>
      </c>
      <c r="B23" s="130" t="s">
        <v>115</v>
      </c>
    </row>
    <row r="24" spans="1:2">
      <c r="A24" s="128" t="s">
        <v>125</v>
      </c>
      <c r="B24" s="130" t="s">
        <v>117</v>
      </c>
    </row>
    <row r="25" spans="1:2">
      <c r="A25" s="128" t="s">
        <v>126</v>
      </c>
      <c r="B25" s="130" t="s">
        <v>127</v>
      </c>
    </row>
    <row r="26" spans="1:2">
      <c r="A26" s="128" t="s">
        <v>128</v>
      </c>
      <c r="B26" s="130" t="s">
        <v>129</v>
      </c>
    </row>
    <row r="27" spans="1:2">
      <c r="A27" s="129">
        <v>6</v>
      </c>
      <c r="B27" s="131" t="s">
        <v>130</v>
      </c>
    </row>
    <row r="28" spans="1:2">
      <c r="A28" s="128" t="s">
        <v>131</v>
      </c>
      <c r="B28" s="130" t="s">
        <v>115</v>
      </c>
    </row>
    <row r="29" spans="1:2">
      <c r="A29" s="128" t="s">
        <v>132</v>
      </c>
      <c r="B29" s="130" t="s">
        <v>117</v>
      </c>
    </row>
    <row r="30" spans="1:2">
      <c r="A30" s="128" t="s">
        <v>133</v>
      </c>
      <c r="B30" s="130" t="s">
        <v>119</v>
      </c>
    </row>
    <row r="31" spans="1:2">
      <c r="A31" s="128" t="s">
        <v>134</v>
      </c>
      <c r="B31" s="130" t="s">
        <v>135</v>
      </c>
    </row>
    <row r="32" spans="1:2">
      <c r="A32" s="129">
        <v>7</v>
      </c>
      <c r="B32" s="131" t="s">
        <v>136</v>
      </c>
    </row>
    <row r="33" spans="1:2">
      <c r="A33" s="128" t="s">
        <v>137</v>
      </c>
      <c r="B33" s="130" t="s">
        <v>115</v>
      </c>
    </row>
    <row r="34" spans="1:2">
      <c r="A34" s="128" t="s">
        <v>138</v>
      </c>
      <c r="B34" s="130" t="s">
        <v>117</v>
      </c>
    </row>
    <row r="35" spans="1:2">
      <c r="A35" s="128" t="s">
        <v>139</v>
      </c>
      <c r="B35" s="130" t="s">
        <v>119</v>
      </c>
    </row>
    <row r="36" spans="1:2">
      <c r="A36" s="128" t="s">
        <v>140</v>
      </c>
      <c r="B36" s="130" t="s">
        <v>141</v>
      </c>
    </row>
    <row r="37" spans="1:2">
      <c r="A37" s="129">
        <v>8</v>
      </c>
      <c r="B37" s="131" t="s">
        <v>142</v>
      </c>
    </row>
    <row r="38" spans="1:2">
      <c r="A38" s="128" t="s">
        <v>143</v>
      </c>
      <c r="B38" s="130" t="s">
        <v>115</v>
      </c>
    </row>
    <row r="39" spans="1:2">
      <c r="A39" s="128" t="s">
        <v>144</v>
      </c>
      <c r="B39" s="130" t="s">
        <v>145</v>
      </c>
    </row>
    <row r="40" spans="1:2">
      <c r="A40" s="128" t="s">
        <v>146</v>
      </c>
      <c r="B40" s="130" t="s">
        <v>127</v>
      </c>
    </row>
    <row r="41" spans="1:2">
      <c r="A41" s="128" t="s">
        <v>147</v>
      </c>
      <c r="B41" s="130" t="s">
        <v>148</v>
      </c>
    </row>
    <row r="42" spans="1:2">
      <c r="A42" s="128" t="s">
        <v>149</v>
      </c>
      <c r="B42" s="130" t="s">
        <v>150</v>
      </c>
    </row>
    <row r="43" spans="1:2">
      <c r="A43" s="128" t="s">
        <v>151</v>
      </c>
      <c r="B43" s="130" t="s">
        <v>152</v>
      </c>
    </row>
    <row r="44" spans="1:2">
      <c r="A44" s="129">
        <v>9</v>
      </c>
      <c r="B44" s="131" t="s">
        <v>153</v>
      </c>
    </row>
    <row r="45" spans="1:2">
      <c r="A45" s="128" t="s">
        <v>154</v>
      </c>
      <c r="B45" s="130" t="s">
        <v>155</v>
      </c>
    </row>
    <row r="46" spans="1:2">
      <c r="A46" s="128" t="s">
        <v>156</v>
      </c>
      <c r="B46" s="130" t="s">
        <v>157</v>
      </c>
    </row>
    <row r="47" spans="1:2">
      <c r="A47" s="128" t="s">
        <v>158</v>
      </c>
      <c r="B47" s="130" t="s">
        <v>159</v>
      </c>
    </row>
    <row r="48" spans="1:2">
      <c r="A48" s="128" t="s">
        <v>160</v>
      </c>
      <c r="B48" s="130" t="s">
        <v>161</v>
      </c>
    </row>
    <row r="49" spans="1:2">
      <c r="A49" s="128" t="s">
        <v>162</v>
      </c>
      <c r="B49" s="130" t="s">
        <v>163</v>
      </c>
    </row>
    <row r="50" spans="1:2">
      <c r="A50" s="128" t="s">
        <v>164</v>
      </c>
      <c r="B50" s="130" t="s">
        <v>165</v>
      </c>
    </row>
    <row r="51" spans="1:2">
      <c r="A51" s="128" t="s">
        <v>166</v>
      </c>
      <c r="B51" s="130" t="s">
        <v>167</v>
      </c>
    </row>
    <row r="52" spans="1:2">
      <c r="A52" s="129">
        <v>10</v>
      </c>
      <c r="B52" s="131" t="s">
        <v>168</v>
      </c>
    </row>
    <row r="53" spans="1:2">
      <c r="A53" s="128" t="s">
        <v>169</v>
      </c>
      <c r="B53" s="130" t="s">
        <v>170</v>
      </c>
    </row>
    <row r="54" spans="1:2">
      <c r="A54" s="128" t="s">
        <v>171</v>
      </c>
      <c r="B54" s="130" t="s">
        <v>172</v>
      </c>
    </row>
    <row r="55" spans="1:2">
      <c r="A55" s="128" t="s">
        <v>173</v>
      </c>
      <c r="B55" s="130" t="s">
        <v>174</v>
      </c>
    </row>
    <row r="56" spans="1:2">
      <c r="A56" s="129">
        <v>11</v>
      </c>
      <c r="B56" s="131" t="s">
        <v>175</v>
      </c>
    </row>
    <row r="57" spans="1:2">
      <c r="A57" s="129">
        <v>12</v>
      </c>
      <c r="B57" s="131" t="s">
        <v>176</v>
      </c>
    </row>
    <row r="58" spans="1:2">
      <c r="A58" s="129">
        <v>13</v>
      </c>
      <c r="B58" s="131" t="s">
        <v>177</v>
      </c>
    </row>
    <row r="59" spans="1:2">
      <c r="A59" s="128" t="s">
        <v>178</v>
      </c>
      <c r="B59" s="130" t="s">
        <v>179</v>
      </c>
    </row>
    <row r="60" spans="1:2">
      <c r="A60" s="128" t="s">
        <v>180</v>
      </c>
      <c r="B60" s="130" t="s">
        <v>181</v>
      </c>
    </row>
    <row r="61" spans="1:2">
      <c r="A61" s="128" t="s">
        <v>182</v>
      </c>
      <c r="B61" s="130" t="s">
        <v>183</v>
      </c>
    </row>
    <row r="62" spans="1:2">
      <c r="A62" s="128" t="s">
        <v>184</v>
      </c>
      <c r="B62" s="130" t="s">
        <v>185</v>
      </c>
    </row>
    <row r="63" spans="1:2">
      <c r="A63" s="128" t="s">
        <v>186</v>
      </c>
      <c r="B63" s="130" t="s">
        <v>187</v>
      </c>
    </row>
    <row r="64" spans="1:2">
      <c r="A64" s="128" t="s">
        <v>188</v>
      </c>
      <c r="B64" s="130" t="s">
        <v>189</v>
      </c>
    </row>
    <row r="65" spans="1:2">
      <c r="A65" s="128" t="s">
        <v>190</v>
      </c>
      <c r="B65" s="130" t="s">
        <v>191</v>
      </c>
    </row>
    <row r="66" spans="1:2">
      <c r="A66" s="128" t="s">
        <v>192</v>
      </c>
      <c r="B66" s="130" t="s">
        <v>193</v>
      </c>
    </row>
    <row r="67" spans="1:2">
      <c r="A67" s="128" t="s">
        <v>194</v>
      </c>
      <c r="B67" s="130" t="s">
        <v>195</v>
      </c>
    </row>
    <row r="68" spans="1:2">
      <c r="A68" s="128" t="s">
        <v>196</v>
      </c>
      <c r="B68" s="130" t="s">
        <v>181</v>
      </c>
    </row>
    <row r="69" spans="1:2">
      <c r="A69" s="128" t="s">
        <v>197</v>
      </c>
      <c r="B69" s="130" t="s">
        <v>183</v>
      </c>
    </row>
    <row r="70" spans="1:2">
      <c r="A70" s="128" t="s">
        <v>198</v>
      </c>
      <c r="B70" s="130" t="s">
        <v>199</v>
      </c>
    </row>
    <row r="71" spans="1:2">
      <c r="A71" s="128" t="s">
        <v>200</v>
      </c>
      <c r="B71" s="130" t="s">
        <v>201</v>
      </c>
    </row>
    <row r="72" spans="1:2">
      <c r="A72" s="128" t="s">
        <v>202</v>
      </c>
      <c r="B72" s="130" t="s">
        <v>189</v>
      </c>
    </row>
    <row r="73" spans="1:2">
      <c r="A73" s="128" t="s">
        <v>203</v>
      </c>
      <c r="B73" s="130" t="s">
        <v>204</v>
      </c>
    </row>
    <row r="74" spans="1:2">
      <c r="A74" s="128" t="s">
        <v>205</v>
      </c>
      <c r="B74" s="130" t="s">
        <v>193</v>
      </c>
    </row>
    <row r="75" spans="1:2">
      <c r="A75" s="129">
        <v>14</v>
      </c>
      <c r="B75" s="131" t="s">
        <v>206</v>
      </c>
    </row>
    <row r="76" spans="1:2">
      <c r="A76" s="128" t="s">
        <v>207</v>
      </c>
      <c r="B76" s="130" t="s">
        <v>208</v>
      </c>
    </row>
    <row r="77" spans="1:2">
      <c r="A77" s="128" t="s">
        <v>209</v>
      </c>
      <c r="B77" s="130" t="s">
        <v>210</v>
      </c>
    </row>
    <row r="78" spans="1:2">
      <c r="A78" s="128" t="s">
        <v>211</v>
      </c>
      <c r="B78" s="130" t="s">
        <v>212</v>
      </c>
    </row>
    <row r="79" spans="1:2">
      <c r="A79" s="128" t="s">
        <v>213</v>
      </c>
      <c r="B79" s="130" t="s">
        <v>214</v>
      </c>
    </row>
    <row r="80" spans="1:2">
      <c r="A80" s="129">
        <v>15</v>
      </c>
      <c r="B80" s="131" t="s">
        <v>215</v>
      </c>
    </row>
    <row r="81" spans="1:2">
      <c r="A81" s="128" t="s">
        <v>216</v>
      </c>
      <c r="B81" s="130" t="s">
        <v>217</v>
      </c>
    </row>
    <row r="82" spans="1:2">
      <c r="A82" s="128" t="s">
        <v>218</v>
      </c>
      <c r="B82" s="130" t="s">
        <v>219</v>
      </c>
    </row>
    <row r="83" spans="1:2">
      <c r="A83" s="129">
        <v>16</v>
      </c>
      <c r="B83" s="131" t="s">
        <v>220</v>
      </c>
    </row>
    <row r="84" spans="1:2">
      <c r="A84" s="129">
        <v>17</v>
      </c>
      <c r="B84" s="131" t="s">
        <v>221</v>
      </c>
    </row>
    <row r="85" spans="1:2">
      <c r="A85" s="129">
        <v>18</v>
      </c>
      <c r="B85" s="131" t="s">
        <v>222</v>
      </c>
    </row>
    <row r="86" spans="1:2">
      <c r="A86" s="129">
        <v>19</v>
      </c>
      <c r="B86" s="131" t="s">
        <v>223</v>
      </c>
    </row>
    <row r="87" spans="1:2">
      <c r="A87" s="128" t="s">
        <v>224</v>
      </c>
      <c r="B87" s="130" t="s">
        <v>225</v>
      </c>
    </row>
    <row r="88" spans="1:2">
      <c r="A88" s="128" t="s">
        <v>226</v>
      </c>
      <c r="B88" s="130" t="s">
        <v>227</v>
      </c>
    </row>
    <row r="89" spans="1:2">
      <c r="A89" s="128" t="s">
        <v>228</v>
      </c>
      <c r="B89" s="130" t="s">
        <v>229</v>
      </c>
    </row>
    <row r="90" spans="1:2">
      <c r="A90" s="128" t="s">
        <v>230</v>
      </c>
      <c r="B90" s="130" t="s">
        <v>231</v>
      </c>
    </row>
    <row r="91" spans="1:2">
      <c r="A91" s="128" t="s">
        <v>232</v>
      </c>
      <c r="B91" s="130" t="s">
        <v>233</v>
      </c>
    </row>
    <row r="92" spans="1:2" ht="14.45" customHeight="1">
      <c r="A92" s="177" t="s">
        <v>234</v>
      </c>
      <c r="B92" s="178"/>
    </row>
    <row r="93" spans="1:2">
      <c r="A93" s="129">
        <v>20</v>
      </c>
      <c r="B93" s="131" t="s">
        <v>235</v>
      </c>
    </row>
    <row r="94" spans="1:2">
      <c r="A94" s="128" t="s">
        <v>236</v>
      </c>
      <c r="B94" s="130" t="s">
        <v>237</v>
      </c>
    </row>
    <row r="95" spans="1:2">
      <c r="A95" s="128" t="s">
        <v>238</v>
      </c>
      <c r="B95" s="130" t="s">
        <v>239</v>
      </c>
    </row>
    <row r="96" spans="1:2">
      <c r="A96" s="128" t="s">
        <v>240</v>
      </c>
      <c r="B96" s="130" t="s">
        <v>241</v>
      </c>
    </row>
    <row r="97" spans="1:2">
      <c r="A97" s="128" t="s">
        <v>242</v>
      </c>
      <c r="B97" s="130" t="s">
        <v>243</v>
      </c>
    </row>
    <row r="98" spans="1:2">
      <c r="A98" s="129">
        <v>21</v>
      </c>
      <c r="B98" s="131" t="s">
        <v>244</v>
      </c>
    </row>
    <row r="99" spans="1:2">
      <c r="A99" s="128" t="s">
        <v>245</v>
      </c>
      <c r="B99" s="130" t="s">
        <v>246</v>
      </c>
    </row>
    <row r="100" spans="1:2">
      <c r="A100" s="128" t="s">
        <v>247</v>
      </c>
      <c r="B100" s="130" t="s">
        <v>248</v>
      </c>
    </row>
    <row r="101" spans="1:2">
      <c r="A101" s="128" t="s">
        <v>249</v>
      </c>
      <c r="B101" s="130" t="s">
        <v>250</v>
      </c>
    </row>
    <row r="102" spans="1:2">
      <c r="A102" s="128" t="s">
        <v>251</v>
      </c>
      <c r="B102" s="130" t="s">
        <v>252</v>
      </c>
    </row>
    <row r="103" spans="1:2">
      <c r="A103" s="128" t="s">
        <v>253</v>
      </c>
      <c r="B103" s="130" t="s">
        <v>254</v>
      </c>
    </row>
    <row r="104" spans="1:2">
      <c r="A104" s="129">
        <v>22</v>
      </c>
      <c r="B104" s="131" t="s">
        <v>255</v>
      </c>
    </row>
    <row r="105" spans="1:2">
      <c r="A105" s="128" t="s">
        <v>256</v>
      </c>
      <c r="B105" s="130" t="s">
        <v>257</v>
      </c>
    </row>
    <row r="106" spans="1:2">
      <c r="A106" s="128" t="s">
        <v>258</v>
      </c>
      <c r="B106" s="130" t="s">
        <v>259</v>
      </c>
    </row>
    <row r="107" spans="1:2">
      <c r="A107" s="128" t="s">
        <v>260</v>
      </c>
      <c r="B107" s="130" t="s">
        <v>261</v>
      </c>
    </row>
    <row r="108" spans="1:2">
      <c r="A108" s="128" t="s">
        <v>262</v>
      </c>
      <c r="B108" s="130" t="s">
        <v>263</v>
      </c>
    </row>
    <row r="109" spans="1:2">
      <c r="A109" s="128" t="s">
        <v>264</v>
      </c>
      <c r="B109" s="130" t="s">
        <v>254</v>
      </c>
    </row>
    <row r="110" spans="1:2">
      <c r="A110" s="129">
        <v>23</v>
      </c>
      <c r="B110" s="131" t="s">
        <v>265</v>
      </c>
    </row>
    <row r="111" spans="1:2">
      <c r="A111" s="128" t="s">
        <v>266</v>
      </c>
      <c r="B111" s="130" t="s">
        <v>246</v>
      </c>
    </row>
    <row r="112" spans="1:2">
      <c r="A112" s="128" t="s">
        <v>267</v>
      </c>
      <c r="B112" s="130" t="s">
        <v>268</v>
      </c>
    </row>
    <row r="113" spans="1:2">
      <c r="A113" s="128" t="s">
        <v>269</v>
      </c>
      <c r="B113" s="130" t="s">
        <v>270</v>
      </c>
    </row>
    <row r="114" spans="1:2">
      <c r="A114" s="128" t="s">
        <v>271</v>
      </c>
      <c r="B114" s="130" t="s">
        <v>254</v>
      </c>
    </row>
    <row r="115" spans="1:2">
      <c r="A115" s="129">
        <v>24</v>
      </c>
      <c r="B115" s="131" t="s">
        <v>272</v>
      </c>
    </row>
    <row r="116" spans="1:2">
      <c r="A116" s="128" t="s">
        <v>273</v>
      </c>
      <c r="B116" s="130" t="s">
        <v>274</v>
      </c>
    </row>
    <row r="117" spans="1:2">
      <c r="A117" s="128" t="s">
        <v>275</v>
      </c>
      <c r="B117" s="130" t="s">
        <v>270</v>
      </c>
    </row>
    <row r="118" spans="1:2">
      <c r="A118" s="128" t="s">
        <v>276</v>
      </c>
      <c r="B118" s="130" t="s">
        <v>254</v>
      </c>
    </row>
    <row r="119" spans="1:2">
      <c r="A119" s="129">
        <v>25</v>
      </c>
      <c r="B119" s="131" t="s">
        <v>277</v>
      </c>
    </row>
    <row r="120" spans="1:2">
      <c r="A120" s="128" t="s">
        <v>278</v>
      </c>
      <c r="B120" s="130" t="s">
        <v>246</v>
      </c>
    </row>
    <row r="121" spans="1:2">
      <c r="A121" s="128" t="s">
        <v>279</v>
      </c>
      <c r="B121" s="130" t="s">
        <v>261</v>
      </c>
    </row>
    <row r="122" spans="1:2">
      <c r="A122" s="129">
        <v>26</v>
      </c>
      <c r="B122" s="131" t="s">
        <v>280</v>
      </c>
    </row>
    <row r="123" spans="1:2">
      <c r="A123" s="128" t="s">
        <v>281</v>
      </c>
      <c r="B123" s="130" t="s">
        <v>282</v>
      </c>
    </row>
    <row r="124" spans="1:2">
      <c r="A124" s="128" t="s">
        <v>283</v>
      </c>
      <c r="B124" s="130" t="s">
        <v>284</v>
      </c>
    </row>
    <row r="125" spans="1:2">
      <c r="A125" s="128" t="s">
        <v>285</v>
      </c>
      <c r="B125" s="130" t="s">
        <v>286</v>
      </c>
    </row>
    <row r="126" spans="1:2">
      <c r="A126" s="128" t="s">
        <v>287</v>
      </c>
      <c r="B126" s="130" t="s">
        <v>288</v>
      </c>
    </row>
    <row r="127" spans="1:2">
      <c r="A127" s="128" t="s">
        <v>289</v>
      </c>
      <c r="B127" s="130" t="s">
        <v>290</v>
      </c>
    </row>
    <row r="128" spans="1:2">
      <c r="A128" s="128" t="s">
        <v>291</v>
      </c>
      <c r="B128" s="130" t="s">
        <v>292</v>
      </c>
    </row>
    <row r="129" spans="1:2">
      <c r="A129" s="128" t="s">
        <v>293</v>
      </c>
      <c r="B129" s="130" t="s">
        <v>294</v>
      </c>
    </row>
    <row r="130" spans="1:2">
      <c r="A130" s="128" t="s">
        <v>295</v>
      </c>
      <c r="B130" s="130" t="s">
        <v>296</v>
      </c>
    </row>
    <row r="131" spans="1:2">
      <c r="A131" s="128" t="s">
        <v>297</v>
      </c>
      <c r="B131" s="130" t="s">
        <v>298</v>
      </c>
    </row>
    <row r="132" spans="1:2">
      <c r="A132" s="129">
        <v>27</v>
      </c>
      <c r="B132" s="131" t="s">
        <v>299</v>
      </c>
    </row>
    <row r="133" spans="1:2">
      <c r="A133" s="128" t="s">
        <v>300</v>
      </c>
      <c r="B133" s="130" t="s">
        <v>301</v>
      </c>
    </row>
    <row r="134" spans="1:2">
      <c r="A134" s="128" t="s">
        <v>302</v>
      </c>
      <c r="B134" s="130" t="s">
        <v>303</v>
      </c>
    </row>
    <row r="135" spans="1:2">
      <c r="A135" s="129">
        <v>28</v>
      </c>
      <c r="B135" s="131" t="s">
        <v>304</v>
      </c>
    </row>
    <row r="136" spans="1:2" ht="14.45" customHeight="1">
      <c r="A136" s="177" t="s">
        <v>305</v>
      </c>
      <c r="B136" s="178"/>
    </row>
    <row r="137" spans="1:2">
      <c r="A137" s="129">
        <v>29</v>
      </c>
      <c r="B137" s="131" t="s">
        <v>306</v>
      </c>
    </row>
    <row r="138" spans="1:2">
      <c r="A138" s="128" t="s">
        <v>307</v>
      </c>
      <c r="B138" s="130" t="s">
        <v>308</v>
      </c>
    </row>
    <row r="139" spans="1:2">
      <c r="A139" s="128" t="s">
        <v>309</v>
      </c>
      <c r="B139" s="130" t="s">
        <v>310</v>
      </c>
    </row>
    <row r="140" spans="1:2">
      <c r="A140" s="128" t="s">
        <v>311</v>
      </c>
      <c r="B140" s="130" t="s">
        <v>312</v>
      </c>
    </row>
    <row r="141" spans="1:2">
      <c r="A141" s="129">
        <v>30</v>
      </c>
      <c r="B141" s="131" t="s">
        <v>313</v>
      </c>
    </row>
    <row r="142" spans="1:2">
      <c r="A142" s="129">
        <v>31</v>
      </c>
      <c r="B142" s="131" t="s">
        <v>314</v>
      </c>
    </row>
    <row r="143" spans="1:2">
      <c r="A143" s="129">
        <v>32</v>
      </c>
      <c r="B143" s="131" t="s">
        <v>315</v>
      </c>
    </row>
    <row r="144" spans="1:2">
      <c r="A144" s="129">
        <v>33</v>
      </c>
      <c r="B144" s="131" t="s">
        <v>316</v>
      </c>
    </row>
    <row r="145" spans="1:2">
      <c r="A145" s="129">
        <v>34</v>
      </c>
      <c r="B145" s="131" t="s">
        <v>317</v>
      </c>
    </row>
    <row r="146" spans="1:2">
      <c r="A146" s="129">
        <v>35</v>
      </c>
      <c r="B146" s="131" t="s">
        <v>318</v>
      </c>
    </row>
    <row r="147" spans="1:2">
      <c r="A147" s="129">
        <v>36</v>
      </c>
      <c r="B147" s="131" t="s">
        <v>304</v>
      </c>
    </row>
    <row r="148" spans="1:2" ht="14.45" customHeight="1">
      <c r="A148" s="177" t="s">
        <v>319</v>
      </c>
      <c r="B148" s="178"/>
    </row>
    <row r="149" spans="1:2">
      <c r="A149" s="129">
        <v>37</v>
      </c>
      <c r="B149" s="131" t="s">
        <v>320</v>
      </c>
    </row>
    <row r="150" spans="1:2">
      <c r="A150" s="128" t="s">
        <v>321</v>
      </c>
      <c r="B150" s="130" t="s">
        <v>322</v>
      </c>
    </row>
    <row r="151" spans="1:2">
      <c r="A151" s="129">
        <v>38</v>
      </c>
      <c r="B151" s="131" t="s">
        <v>323</v>
      </c>
    </row>
    <row r="152" spans="1:2">
      <c r="A152" s="129">
        <v>39</v>
      </c>
      <c r="B152" s="131" t="s">
        <v>324</v>
      </c>
    </row>
    <row r="153" spans="1:2">
      <c r="A153" s="128" t="s">
        <v>325</v>
      </c>
      <c r="B153" s="130" t="s">
        <v>326</v>
      </c>
    </row>
    <row r="154" spans="1:2">
      <c r="A154" s="128" t="s">
        <v>327</v>
      </c>
      <c r="B154" s="130" t="s">
        <v>328</v>
      </c>
    </row>
    <row r="155" spans="1:2">
      <c r="A155" s="128" t="s">
        <v>329</v>
      </c>
      <c r="B155" s="130" t="s">
        <v>330</v>
      </c>
    </row>
    <row r="156" spans="1:2">
      <c r="A156" s="129">
        <v>40</v>
      </c>
      <c r="B156" s="131" t="s">
        <v>331</v>
      </c>
    </row>
    <row r="157" spans="1:2">
      <c r="A157" s="128" t="s">
        <v>332</v>
      </c>
      <c r="B157" s="130" t="s">
        <v>333</v>
      </c>
    </row>
    <row r="158" spans="1:2">
      <c r="A158" s="128" t="s">
        <v>334</v>
      </c>
      <c r="B158" s="130" t="s">
        <v>335</v>
      </c>
    </row>
    <row r="159" spans="1:2">
      <c r="A159" s="128" t="s">
        <v>336</v>
      </c>
      <c r="B159" s="130" t="s">
        <v>337</v>
      </c>
    </row>
    <row r="160" spans="1:2">
      <c r="A160" s="128" t="s">
        <v>338</v>
      </c>
      <c r="B160" s="130" t="s">
        <v>339</v>
      </c>
    </row>
    <row r="161" spans="1:2">
      <c r="A161" s="128" t="s">
        <v>340</v>
      </c>
      <c r="B161" s="130" t="s">
        <v>341</v>
      </c>
    </row>
    <row r="162" spans="1:2" ht="30">
      <c r="A162" s="128" t="s">
        <v>342</v>
      </c>
      <c r="B162" s="130" t="s">
        <v>343</v>
      </c>
    </row>
    <row r="163" spans="1:2">
      <c r="A163" s="128" t="s">
        <v>344</v>
      </c>
      <c r="B163" s="130" t="s">
        <v>345</v>
      </c>
    </row>
    <row r="164" spans="1:2">
      <c r="A164" s="128" t="s">
        <v>346</v>
      </c>
      <c r="B164" s="130" t="s">
        <v>347</v>
      </c>
    </row>
    <row r="165" spans="1:2">
      <c r="A165" s="128" t="s">
        <v>348</v>
      </c>
      <c r="B165" s="130" t="s">
        <v>349</v>
      </c>
    </row>
    <row r="166" spans="1:2">
      <c r="A166" s="128" t="s">
        <v>350</v>
      </c>
      <c r="B166" s="130" t="s">
        <v>351</v>
      </c>
    </row>
    <row r="167" spans="1:2">
      <c r="A167" s="129">
        <v>41</v>
      </c>
      <c r="B167" s="131" t="s">
        <v>352</v>
      </c>
    </row>
    <row r="168" spans="1:2">
      <c r="A168" s="129">
        <v>42</v>
      </c>
      <c r="B168" s="131" t="s">
        <v>353</v>
      </c>
    </row>
  </sheetData>
  <mergeCells count="4">
    <mergeCell ref="A1:B1"/>
    <mergeCell ref="A92:B92"/>
    <mergeCell ref="A136:B136"/>
    <mergeCell ref="A148:B14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E0E1-2DC8-4FB9-A3E8-082003083743}">
  <dimension ref="A1:H113"/>
  <sheetViews>
    <sheetView topLeftCell="A29" workbookViewId="0">
      <selection activeCell="A5" sqref="A5:B5"/>
    </sheetView>
  </sheetViews>
  <sheetFormatPr defaultColWidth="12.5703125" defaultRowHeight="12.75"/>
  <cols>
    <col min="1" max="1" width="71.28515625" style="36" customWidth="1"/>
    <col min="2" max="2" width="14.42578125" style="30" bestFit="1" customWidth="1"/>
    <col min="3" max="3" width="11.7109375" style="30" bestFit="1" customWidth="1"/>
    <col min="4" max="5" width="13.28515625" style="30" bestFit="1" customWidth="1"/>
    <col min="6" max="7" width="12.5703125" style="30"/>
    <col min="8" max="8" width="8.28515625" style="30" customWidth="1"/>
    <col min="9" max="256" width="12.5703125" style="30"/>
    <col min="257" max="257" width="85" style="30" customWidth="1"/>
    <col min="258" max="258" width="9.5703125" style="30" bestFit="1" customWidth="1"/>
    <col min="259" max="259" width="11.7109375" style="30" bestFit="1" customWidth="1"/>
    <col min="260" max="261" width="13.28515625" style="30" bestFit="1" customWidth="1"/>
    <col min="262" max="263" width="12.5703125" style="30"/>
    <col min="264" max="264" width="8.28515625" style="30" customWidth="1"/>
    <col min="265" max="512" width="12.5703125" style="30"/>
    <col min="513" max="513" width="85" style="30" customWidth="1"/>
    <col min="514" max="514" width="9.5703125" style="30" bestFit="1" customWidth="1"/>
    <col min="515" max="515" width="11.7109375" style="30" bestFit="1" customWidth="1"/>
    <col min="516" max="517" width="13.28515625" style="30" bestFit="1" customWidth="1"/>
    <col min="518" max="519" width="12.5703125" style="30"/>
    <col min="520" max="520" width="8.28515625" style="30" customWidth="1"/>
    <col min="521" max="768" width="12.5703125" style="30"/>
    <col min="769" max="769" width="85" style="30" customWidth="1"/>
    <col min="770" max="770" width="9.5703125" style="30" bestFit="1" customWidth="1"/>
    <col min="771" max="771" width="11.7109375" style="30" bestFit="1" customWidth="1"/>
    <col min="772" max="773" width="13.28515625" style="30" bestFit="1" customWidth="1"/>
    <col min="774" max="775" width="12.5703125" style="30"/>
    <col min="776" max="776" width="8.28515625" style="30" customWidth="1"/>
    <col min="777" max="1024" width="12.5703125" style="30"/>
    <col min="1025" max="1025" width="85" style="30" customWidth="1"/>
    <col min="1026" max="1026" width="9.5703125" style="30" bestFit="1" customWidth="1"/>
    <col min="1027" max="1027" width="11.7109375" style="30" bestFit="1" customWidth="1"/>
    <col min="1028" max="1029" width="13.28515625" style="30" bestFit="1" customWidth="1"/>
    <col min="1030" max="1031" width="12.5703125" style="30"/>
    <col min="1032" max="1032" width="8.28515625" style="30" customWidth="1"/>
    <col min="1033" max="1280" width="12.5703125" style="30"/>
    <col min="1281" max="1281" width="85" style="30" customWidth="1"/>
    <col min="1282" max="1282" width="9.5703125" style="30" bestFit="1" customWidth="1"/>
    <col min="1283" max="1283" width="11.7109375" style="30" bestFit="1" customWidth="1"/>
    <col min="1284" max="1285" width="13.28515625" style="30" bestFit="1" customWidth="1"/>
    <col min="1286" max="1287" width="12.5703125" style="30"/>
    <col min="1288" max="1288" width="8.28515625" style="30" customWidth="1"/>
    <col min="1289" max="1536" width="12.5703125" style="30"/>
    <col min="1537" max="1537" width="85" style="30" customWidth="1"/>
    <col min="1538" max="1538" width="9.5703125" style="30" bestFit="1" customWidth="1"/>
    <col min="1539" max="1539" width="11.7109375" style="30" bestFit="1" customWidth="1"/>
    <col min="1540" max="1541" width="13.28515625" style="30" bestFit="1" customWidth="1"/>
    <col min="1542" max="1543" width="12.5703125" style="30"/>
    <col min="1544" max="1544" width="8.28515625" style="30" customWidth="1"/>
    <col min="1545" max="1792" width="12.5703125" style="30"/>
    <col min="1793" max="1793" width="85" style="30" customWidth="1"/>
    <col min="1794" max="1794" width="9.5703125" style="30" bestFit="1" customWidth="1"/>
    <col min="1795" max="1795" width="11.7109375" style="30" bestFit="1" customWidth="1"/>
    <col min="1796" max="1797" width="13.28515625" style="30" bestFit="1" customWidth="1"/>
    <col min="1798" max="1799" width="12.5703125" style="30"/>
    <col min="1800" max="1800" width="8.28515625" style="30" customWidth="1"/>
    <col min="1801" max="2048" width="12.5703125" style="30"/>
    <col min="2049" max="2049" width="85" style="30" customWidth="1"/>
    <col min="2050" max="2050" width="9.5703125" style="30" bestFit="1" customWidth="1"/>
    <col min="2051" max="2051" width="11.7109375" style="30" bestFit="1" customWidth="1"/>
    <col min="2052" max="2053" width="13.28515625" style="30" bestFit="1" customWidth="1"/>
    <col min="2054" max="2055" width="12.5703125" style="30"/>
    <col min="2056" max="2056" width="8.28515625" style="30" customWidth="1"/>
    <col min="2057" max="2304" width="12.5703125" style="30"/>
    <col min="2305" max="2305" width="85" style="30" customWidth="1"/>
    <col min="2306" max="2306" width="9.5703125" style="30" bestFit="1" customWidth="1"/>
    <col min="2307" max="2307" width="11.7109375" style="30" bestFit="1" customWidth="1"/>
    <col min="2308" max="2309" width="13.28515625" style="30" bestFit="1" customWidth="1"/>
    <col min="2310" max="2311" width="12.5703125" style="30"/>
    <col min="2312" max="2312" width="8.28515625" style="30" customWidth="1"/>
    <col min="2313" max="2560" width="12.5703125" style="30"/>
    <col min="2561" max="2561" width="85" style="30" customWidth="1"/>
    <col min="2562" max="2562" width="9.5703125" style="30" bestFit="1" customWidth="1"/>
    <col min="2563" max="2563" width="11.7109375" style="30" bestFit="1" customWidth="1"/>
    <col min="2564" max="2565" width="13.28515625" style="30" bestFit="1" customWidth="1"/>
    <col min="2566" max="2567" width="12.5703125" style="30"/>
    <col min="2568" max="2568" width="8.28515625" style="30" customWidth="1"/>
    <col min="2569" max="2816" width="12.5703125" style="30"/>
    <col min="2817" max="2817" width="85" style="30" customWidth="1"/>
    <col min="2818" max="2818" width="9.5703125" style="30" bestFit="1" customWidth="1"/>
    <col min="2819" max="2819" width="11.7109375" style="30" bestFit="1" customWidth="1"/>
    <col min="2820" max="2821" width="13.28515625" style="30" bestFit="1" customWidth="1"/>
    <col min="2822" max="2823" width="12.5703125" style="30"/>
    <col min="2824" max="2824" width="8.28515625" style="30" customWidth="1"/>
    <col min="2825" max="3072" width="12.5703125" style="30"/>
    <col min="3073" max="3073" width="85" style="30" customWidth="1"/>
    <col min="3074" max="3074" width="9.5703125" style="30" bestFit="1" customWidth="1"/>
    <col min="3075" max="3075" width="11.7109375" style="30" bestFit="1" customWidth="1"/>
    <col min="3076" max="3077" width="13.28515625" style="30" bestFit="1" customWidth="1"/>
    <col min="3078" max="3079" width="12.5703125" style="30"/>
    <col min="3080" max="3080" width="8.28515625" style="30" customWidth="1"/>
    <col min="3081" max="3328" width="12.5703125" style="30"/>
    <col min="3329" max="3329" width="85" style="30" customWidth="1"/>
    <col min="3330" max="3330" width="9.5703125" style="30" bestFit="1" customWidth="1"/>
    <col min="3331" max="3331" width="11.7109375" style="30" bestFit="1" customWidth="1"/>
    <col min="3332" max="3333" width="13.28515625" style="30" bestFit="1" customWidth="1"/>
    <col min="3334" max="3335" width="12.5703125" style="30"/>
    <col min="3336" max="3336" width="8.28515625" style="30" customWidth="1"/>
    <col min="3337" max="3584" width="12.5703125" style="30"/>
    <col min="3585" max="3585" width="85" style="30" customWidth="1"/>
    <col min="3586" max="3586" width="9.5703125" style="30" bestFit="1" customWidth="1"/>
    <col min="3587" max="3587" width="11.7109375" style="30" bestFit="1" customWidth="1"/>
    <col min="3588" max="3589" width="13.28515625" style="30" bestFit="1" customWidth="1"/>
    <col min="3590" max="3591" width="12.5703125" style="30"/>
    <col min="3592" max="3592" width="8.28515625" style="30" customWidth="1"/>
    <col min="3593" max="3840" width="12.5703125" style="30"/>
    <col min="3841" max="3841" width="85" style="30" customWidth="1"/>
    <col min="3842" max="3842" width="9.5703125" style="30" bestFit="1" customWidth="1"/>
    <col min="3843" max="3843" width="11.7109375" style="30" bestFit="1" customWidth="1"/>
    <col min="3844" max="3845" width="13.28515625" style="30" bestFit="1" customWidth="1"/>
    <col min="3846" max="3847" width="12.5703125" style="30"/>
    <col min="3848" max="3848" width="8.28515625" style="30" customWidth="1"/>
    <col min="3849" max="4096" width="12.5703125" style="30"/>
    <col min="4097" max="4097" width="85" style="30" customWidth="1"/>
    <col min="4098" max="4098" width="9.5703125" style="30" bestFit="1" customWidth="1"/>
    <col min="4099" max="4099" width="11.7109375" style="30" bestFit="1" customWidth="1"/>
    <col min="4100" max="4101" width="13.28515625" style="30" bestFit="1" customWidth="1"/>
    <col min="4102" max="4103" width="12.5703125" style="30"/>
    <col min="4104" max="4104" width="8.28515625" style="30" customWidth="1"/>
    <col min="4105" max="4352" width="12.5703125" style="30"/>
    <col min="4353" max="4353" width="85" style="30" customWidth="1"/>
    <col min="4354" max="4354" width="9.5703125" style="30" bestFit="1" customWidth="1"/>
    <col min="4355" max="4355" width="11.7109375" style="30" bestFit="1" customWidth="1"/>
    <col min="4356" max="4357" width="13.28515625" style="30" bestFit="1" customWidth="1"/>
    <col min="4358" max="4359" width="12.5703125" style="30"/>
    <col min="4360" max="4360" width="8.28515625" style="30" customWidth="1"/>
    <col min="4361" max="4608" width="12.5703125" style="30"/>
    <col min="4609" max="4609" width="85" style="30" customWidth="1"/>
    <col min="4610" max="4610" width="9.5703125" style="30" bestFit="1" customWidth="1"/>
    <col min="4611" max="4611" width="11.7109375" style="30" bestFit="1" customWidth="1"/>
    <col min="4612" max="4613" width="13.28515625" style="30" bestFit="1" customWidth="1"/>
    <col min="4614" max="4615" width="12.5703125" style="30"/>
    <col min="4616" max="4616" width="8.28515625" style="30" customWidth="1"/>
    <col min="4617" max="4864" width="12.5703125" style="30"/>
    <col min="4865" max="4865" width="85" style="30" customWidth="1"/>
    <col min="4866" max="4866" width="9.5703125" style="30" bestFit="1" customWidth="1"/>
    <col min="4867" max="4867" width="11.7109375" style="30" bestFit="1" customWidth="1"/>
    <col min="4868" max="4869" width="13.28515625" style="30" bestFit="1" customWidth="1"/>
    <col min="4870" max="4871" width="12.5703125" style="30"/>
    <col min="4872" max="4872" width="8.28515625" style="30" customWidth="1"/>
    <col min="4873" max="5120" width="12.5703125" style="30"/>
    <col min="5121" max="5121" width="85" style="30" customWidth="1"/>
    <col min="5122" max="5122" width="9.5703125" style="30" bestFit="1" customWidth="1"/>
    <col min="5123" max="5123" width="11.7109375" style="30" bestFit="1" customWidth="1"/>
    <col min="5124" max="5125" width="13.28515625" style="30" bestFit="1" customWidth="1"/>
    <col min="5126" max="5127" width="12.5703125" style="30"/>
    <col min="5128" max="5128" width="8.28515625" style="30" customWidth="1"/>
    <col min="5129" max="5376" width="12.5703125" style="30"/>
    <col min="5377" max="5377" width="85" style="30" customWidth="1"/>
    <col min="5378" max="5378" width="9.5703125" style="30" bestFit="1" customWidth="1"/>
    <col min="5379" max="5379" width="11.7109375" style="30" bestFit="1" customWidth="1"/>
    <col min="5380" max="5381" width="13.28515625" style="30" bestFit="1" customWidth="1"/>
    <col min="5382" max="5383" width="12.5703125" style="30"/>
    <col min="5384" max="5384" width="8.28515625" style="30" customWidth="1"/>
    <col min="5385" max="5632" width="12.5703125" style="30"/>
    <col min="5633" max="5633" width="85" style="30" customWidth="1"/>
    <col min="5634" max="5634" width="9.5703125" style="30" bestFit="1" customWidth="1"/>
    <col min="5635" max="5635" width="11.7109375" style="30" bestFit="1" customWidth="1"/>
    <col min="5636" max="5637" width="13.28515625" style="30" bestFit="1" customWidth="1"/>
    <col min="5638" max="5639" width="12.5703125" style="30"/>
    <col min="5640" max="5640" width="8.28515625" style="30" customWidth="1"/>
    <col min="5641" max="5888" width="12.5703125" style="30"/>
    <col min="5889" max="5889" width="85" style="30" customWidth="1"/>
    <col min="5890" max="5890" width="9.5703125" style="30" bestFit="1" customWidth="1"/>
    <col min="5891" max="5891" width="11.7109375" style="30" bestFit="1" customWidth="1"/>
    <col min="5892" max="5893" width="13.28515625" style="30" bestFit="1" customWidth="1"/>
    <col min="5894" max="5895" width="12.5703125" style="30"/>
    <col min="5896" max="5896" width="8.28515625" style="30" customWidth="1"/>
    <col min="5897" max="6144" width="12.5703125" style="30"/>
    <col min="6145" max="6145" width="85" style="30" customWidth="1"/>
    <col min="6146" max="6146" width="9.5703125" style="30" bestFit="1" customWidth="1"/>
    <col min="6147" max="6147" width="11.7109375" style="30" bestFit="1" customWidth="1"/>
    <col min="6148" max="6149" width="13.28515625" style="30" bestFit="1" customWidth="1"/>
    <col min="6150" max="6151" width="12.5703125" style="30"/>
    <col min="6152" max="6152" width="8.28515625" style="30" customWidth="1"/>
    <col min="6153" max="6400" width="12.5703125" style="30"/>
    <col min="6401" max="6401" width="85" style="30" customWidth="1"/>
    <col min="6402" max="6402" width="9.5703125" style="30" bestFit="1" customWidth="1"/>
    <col min="6403" max="6403" width="11.7109375" style="30" bestFit="1" customWidth="1"/>
    <col min="6404" max="6405" width="13.28515625" style="30" bestFit="1" customWidth="1"/>
    <col min="6406" max="6407" width="12.5703125" style="30"/>
    <col min="6408" max="6408" width="8.28515625" style="30" customWidth="1"/>
    <col min="6409" max="6656" width="12.5703125" style="30"/>
    <col min="6657" max="6657" width="85" style="30" customWidth="1"/>
    <col min="6658" max="6658" width="9.5703125" style="30" bestFit="1" customWidth="1"/>
    <col min="6659" max="6659" width="11.7109375" style="30" bestFit="1" customWidth="1"/>
    <col min="6660" max="6661" width="13.28515625" style="30" bestFit="1" customWidth="1"/>
    <col min="6662" max="6663" width="12.5703125" style="30"/>
    <col min="6664" max="6664" width="8.28515625" style="30" customWidth="1"/>
    <col min="6665" max="6912" width="12.5703125" style="30"/>
    <col min="6913" max="6913" width="85" style="30" customWidth="1"/>
    <col min="6914" max="6914" width="9.5703125" style="30" bestFit="1" customWidth="1"/>
    <col min="6915" max="6915" width="11.7109375" style="30" bestFit="1" customWidth="1"/>
    <col min="6916" max="6917" width="13.28515625" style="30" bestFit="1" customWidth="1"/>
    <col min="6918" max="6919" width="12.5703125" style="30"/>
    <col min="6920" max="6920" width="8.28515625" style="30" customWidth="1"/>
    <col min="6921" max="7168" width="12.5703125" style="30"/>
    <col min="7169" max="7169" width="85" style="30" customWidth="1"/>
    <col min="7170" max="7170" width="9.5703125" style="30" bestFit="1" customWidth="1"/>
    <col min="7171" max="7171" width="11.7109375" style="30" bestFit="1" customWidth="1"/>
    <col min="7172" max="7173" width="13.28515625" style="30" bestFit="1" customWidth="1"/>
    <col min="7174" max="7175" width="12.5703125" style="30"/>
    <col min="7176" max="7176" width="8.28515625" style="30" customWidth="1"/>
    <col min="7177" max="7424" width="12.5703125" style="30"/>
    <col min="7425" max="7425" width="85" style="30" customWidth="1"/>
    <col min="7426" max="7426" width="9.5703125" style="30" bestFit="1" customWidth="1"/>
    <col min="7427" max="7427" width="11.7109375" style="30" bestFit="1" customWidth="1"/>
    <col min="7428" max="7429" width="13.28515625" style="30" bestFit="1" customWidth="1"/>
    <col min="7430" max="7431" width="12.5703125" style="30"/>
    <col min="7432" max="7432" width="8.28515625" style="30" customWidth="1"/>
    <col min="7433" max="7680" width="12.5703125" style="30"/>
    <col min="7681" max="7681" width="85" style="30" customWidth="1"/>
    <col min="7682" max="7682" width="9.5703125" style="30" bestFit="1" customWidth="1"/>
    <col min="7683" max="7683" width="11.7109375" style="30" bestFit="1" customWidth="1"/>
    <col min="7684" max="7685" width="13.28515625" style="30" bestFit="1" customWidth="1"/>
    <col min="7686" max="7687" width="12.5703125" style="30"/>
    <col min="7688" max="7688" width="8.28515625" style="30" customWidth="1"/>
    <col min="7689" max="7936" width="12.5703125" style="30"/>
    <col min="7937" max="7937" width="85" style="30" customWidth="1"/>
    <col min="7938" max="7938" width="9.5703125" style="30" bestFit="1" customWidth="1"/>
    <col min="7939" max="7939" width="11.7109375" style="30" bestFit="1" customWidth="1"/>
    <col min="7940" max="7941" width="13.28515625" style="30" bestFit="1" customWidth="1"/>
    <col min="7942" max="7943" width="12.5703125" style="30"/>
    <col min="7944" max="7944" width="8.28515625" style="30" customWidth="1"/>
    <col min="7945" max="8192" width="12.5703125" style="30"/>
    <col min="8193" max="8193" width="85" style="30" customWidth="1"/>
    <col min="8194" max="8194" width="9.5703125" style="30" bestFit="1" customWidth="1"/>
    <col min="8195" max="8195" width="11.7109375" style="30" bestFit="1" customWidth="1"/>
    <col min="8196" max="8197" width="13.28515625" style="30" bestFit="1" customWidth="1"/>
    <col min="8198" max="8199" width="12.5703125" style="30"/>
    <col min="8200" max="8200" width="8.28515625" style="30" customWidth="1"/>
    <col min="8201" max="8448" width="12.5703125" style="30"/>
    <col min="8449" max="8449" width="85" style="30" customWidth="1"/>
    <col min="8450" max="8450" width="9.5703125" style="30" bestFit="1" customWidth="1"/>
    <col min="8451" max="8451" width="11.7109375" style="30" bestFit="1" customWidth="1"/>
    <col min="8452" max="8453" width="13.28515625" style="30" bestFit="1" customWidth="1"/>
    <col min="8454" max="8455" width="12.5703125" style="30"/>
    <col min="8456" max="8456" width="8.28515625" style="30" customWidth="1"/>
    <col min="8457" max="8704" width="12.5703125" style="30"/>
    <col min="8705" max="8705" width="85" style="30" customWidth="1"/>
    <col min="8706" max="8706" width="9.5703125" style="30" bestFit="1" customWidth="1"/>
    <col min="8707" max="8707" width="11.7109375" style="30" bestFit="1" customWidth="1"/>
    <col min="8708" max="8709" width="13.28515625" style="30" bestFit="1" customWidth="1"/>
    <col min="8710" max="8711" width="12.5703125" style="30"/>
    <col min="8712" max="8712" width="8.28515625" style="30" customWidth="1"/>
    <col min="8713" max="8960" width="12.5703125" style="30"/>
    <col min="8961" max="8961" width="85" style="30" customWidth="1"/>
    <col min="8962" max="8962" width="9.5703125" style="30" bestFit="1" customWidth="1"/>
    <col min="8963" max="8963" width="11.7109375" style="30" bestFit="1" customWidth="1"/>
    <col min="8964" max="8965" width="13.28515625" style="30" bestFit="1" customWidth="1"/>
    <col min="8966" max="8967" width="12.5703125" style="30"/>
    <col min="8968" max="8968" width="8.28515625" style="30" customWidth="1"/>
    <col min="8969" max="9216" width="12.5703125" style="30"/>
    <col min="9217" max="9217" width="85" style="30" customWidth="1"/>
    <col min="9218" max="9218" width="9.5703125" style="30" bestFit="1" customWidth="1"/>
    <col min="9219" max="9219" width="11.7109375" style="30" bestFit="1" customWidth="1"/>
    <col min="9220" max="9221" width="13.28515625" style="30" bestFit="1" customWidth="1"/>
    <col min="9222" max="9223" width="12.5703125" style="30"/>
    <col min="9224" max="9224" width="8.28515625" style="30" customWidth="1"/>
    <col min="9225" max="9472" width="12.5703125" style="30"/>
    <col min="9473" max="9473" width="85" style="30" customWidth="1"/>
    <col min="9474" max="9474" width="9.5703125" style="30" bestFit="1" customWidth="1"/>
    <col min="9475" max="9475" width="11.7109375" style="30" bestFit="1" customWidth="1"/>
    <col min="9476" max="9477" width="13.28515625" style="30" bestFit="1" customWidth="1"/>
    <col min="9478" max="9479" width="12.5703125" style="30"/>
    <col min="9480" max="9480" width="8.28515625" style="30" customWidth="1"/>
    <col min="9481" max="9728" width="12.5703125" style="30"/>
    <col min="9729" max="9729" width="85" style="30" customWidth="1"/>
    <col min="9730" max="9730" width="9.5703125" style="30" bestFit="1" customWidth="1"/>
    <col min="9731" max="9731" width="11.7109375" style="30" bestFit="1" customWidth="1"/>
    <col min="9732" max="9733" width="13.28515625" style="30" bestFit="1" customWidth="1"/>
    <col min="9734" max="9735" width="12.5703125" style="30"/>
    <col min="9736" max="9736" width="8.28515625" style="30" customWidth="1"/>
    <col min="9737" max="9984" width="12.5703125" style="30"/>
    <col min="9985" max="9985" width="85" style="30" customWidth="1"/>
    <col min="9986" max="9986" width="9.5703125" style="30" bestFit="1" customWidth="1"/>
    <col min="9987" max="9987" width="11.7109375" style="30" bestFit="1" customWidth="1"/>
    <col min="9988" max="9989" width="13.28515625" style="30" bestFit="1" customWidth="1"/>
    <col min="9990" max="9991" width="12.5703125" style="30"/>
    <col min="9992" max="9992" width="8.28515625" style="30" customWidth="1"/>
    <col min="9993" max="10240" width="12.5703125" style="30"/>
    <col min="10241" max="10241" width="85" style="30" customWidth="1"/>
    <col min="10242" max="10242" width="9.5703125" style="30" bestFit="1" customWidth="1"/>
    <col min="10243" max="10243" width="11.7109375" style="30" bestFit="1" customWidth="1"/>
    <col min="10244" max="10245" width="13.28515625" style="30" bestFit="1" customWidth="1"/>
    <col min="10246" max="10247" width="12.5703125" style="30"/>
    <col min="10248" max="10248" width="8.28515625" style="30" customWidth="1"/>
    <col min="10249" max="10496" width="12.5703125" style="30"/>
    <col min="10497" max="10497" width="85" style="30" customWidth="1"/>
    <col min="10498" max="10498" width="9.5703125" style="30" bestFit="1" customWidth="1"/>
    <col min="10499" max="10499" width="11.7109375" style="30" bestFit="1" customWidth="1"/>
    <col min="10500" max="10501" width="13.28515625" style="30" bestFit="1" customWidth="1"/>
    <col min="10502" max="10503" width="12.5703125" style="30"/>
    <col min="10504" max="10504" width="8.28515625" style="30" customWidth="1"/>
    <col min="10505" max="10752" width="12.5703125" style="30"/>
    <col min="10753" max="10753" width="85" style="30" customWidth="1"/>
    <col min="10754" max="10754" width="9.5703125" style="30" bestFit="1" customWidth="1"/>
    <col min="10755" max="10755" width="11.7109375" style="30" bestFit="1" customWidth="1"/>
    <col min="10756" max="10757" width="13.28515625" style="30" bestFit="1" customWidth="1"/>
    <col min="10758" max="10759" width="12.5703125" style="30"/>
    <col min="10760" max="10760" width="8.28515625" style="30" customWidth="1"/>
    <col min="10761" max="11008" width="12.5703125" style="30"/>
    <col min="11009" max="11009" width="85" style="30" customWidth="1"/>
    <col min="11010" max="11010" width="9.5703125" style="30" bestFit="1" customWidth="1"/>
    <col min="11011" max="11011" width="11.7109375" style="30" bestFit="1" customWidth="1"/>
    <col min="11012" max="11013" width="13.28515625" style="30" bestFit="1" customWidth="1"/>
    <col min="11014" max="11015" width="12.5703125" style="30"/>
    <col min="11016" max="11016" width="8.28515625" style="30" customWidth="1"/>
    <col min="11017" max="11264" width="12.5703125" style="30"/>
    <col min="11265" max="11265" width="85" style="30" customWidth="1"/>
    <col min="11266" max="11266" width="9.5703125" style="30" bestFit="1" customWidth="1"/>
    <col min="11267" max="11267" width="11.7109375" style="30" bestFit="1" customWidth="1"/>
    <col min="11268" max="11269" width="13.28515625" style="30" bestFit="1" customWidth="1"/>
    <col min="11270" max="11271" width="12.5703125" style="30"/>
    <col min="11272" max="11272" width="8.28515625" style="30" customWidth="1"/>
    <col min="11273" max="11520" width="12.5703125" style="30"/>
    <col min="11521" max="11521" width="85" style="30" customWidth="1"/>
    <col min="11522" max="11522" width="9.5703125" style="30" bestFit="1" customWidth="1"/>
    <col min="11523" max="11523" width="11.7109375" style="30" bestFit="1" customWidth="1"/>
    <col min="11524" max="11525" width="13.28515625" style="30" bestFit="1" customWidth="1"/>
    <col min="11526" max="11527" width="12.5703125" style="30"/>
    <col min="11528" max="11528" width="8.28515625" style="30" customWidth="1"/>
    <col min="11529" max="11776" width="12.5703125" style="30"/>
    <col min="11777" max="11777" width="85" style="30" customWidth="1"/>
    <col min="11778" max="11778" width="9.5703125" style="30" bestFit="1" customWidth="1"/>
    <col min="11779" max="11779" width="11.7109375" style="30" bestFit="1" customWidth="1"/>
    <col min="11780" max="11781" width="13.28515625" style="30" bestFit="1" customWidth="1"/>
    <col min="11782" max="11783" width="12.5703125" style="30"/>
    <col min="11784" max="11784" width="8.28515625" style="30" customWidth="1"/>
    <col min="11785" max="12032" width="12.5703125" style="30"/>
    <col min="12033" max="12033" width="85" style="30" customWidth="1"/>
    <col min="12034" max="12034" width="9.5703125" style="30" bestFit="1" customWidth="1"/>
    <col min="12035" max="12035" width="11.7109375" style="30" bestFit="1" customWidth="1"/>
    <col min="12036" max="12037" width="13.28515625" style="30" bestFit="1" customWidth="1"/>
    <col min="12038" max="12039" width="12.5703125" style="30"/>
    <col min="12040" max="12040" width="8.28515625" style="30" customWidth="1"/>
    <col min="12041" max="12288" width="12.5703125" style="30"/>
    <col min="12289" max="12289" width="85" style="30" customWidth="1"/>
    <col min="12290" max="12290" width="9.5703125" style="30" bestFit="1" customWidth="1"/>
    <col min="12291" max="12291" width="11.7109375" style="30" bestFit="1" customWidth="1"/>
    <col min="12292" max="12293" width="13.28515625" style="30" bestFit="1" customWidth="1"/>
    <col min="12294" max="12295" width="12.5703125" style="30"/>
    <col min="12296" max="12296" width="8.28515625" style="30" customWidth="1"/>
    <col min="12297" max="12544" width="12.5703125" style="30"/>
    <col min="12545" max="12545" width="85" style="30" customWidth="1"/>
    <col min="12546" max="12546" width="9.5703125" style="30" bestFit="1" customWidth="1"/>
    <col min="12547" max="12547" width="11.7109375" style="30" bestFit="1" customWidth="1"/>
    <col min="12548" max="12549" width="13.28515625" style="30" bestFit="1" customWidth="1"/>
    <col min="12550" max="12551" width="12.5703125" style="30"/>
    <col min="12552" max="12552" width="8.28515625" style="30" customWidth="1"/>
    <col min="12553" max="12800" width="12.5703125" style="30"/>
    <col min="12801" max="12801" width="85" style="30" customWidth="1"/>
    <col min="12802" max="12802" width="9.5703125" style="30" bestFit="1" customWidth="1"/>
    <col min="12803" max="12803" width="11.7109375" style="30" bestFit="1" customWidth="1"/>
    <col min="12804" max="12805" width="13.28515625" style="30" bestFit="1" customWidth="1"/>
    <col min="12806" max="12807" width="12.5703125" style="30"/>
    <col min="12808" max="12808" width="8.28515625" style="30" customWidth="1"/>
    <col min="12809" max="13056" width="12.5703125" style="30"/>
    <col min="13057" max="13057" width="85" style="30" customWidth="1"/>
    <col min="13058" max="13058" width="9.5703125" style="30" bestFit="1" customWidth="1"/>
    <col min="13059" max="13059" width="11.7109375" style="30" bestFit="1" customWidth="1"/>
    <col min="13060" max="13061" width="13.28515625" style="30" bestFit="1" customWidth="1"/>
    <col min="13062" max="13063" width="12.5703125" style="30"/>
    <col min="13064" max="13064" width="8.28515625" style="30" customWidth="1"/>
    <col min="13065" max="13312" width="12.5703125" style="30"/>
    <col min="13313" max="13313" width="85" style="30" customWidth="1"/>
    <col min="13314" max="13314" width="9.5703125" style="30" bestFit="1" customWidth="1"/>
    <col min="13315" max="13315" width="11.7109375" style="30" bestFit="1" customWidth="1"/>
    <col min="13316" max="13317" width="13.28515625" style="30" bestFit="1" customWidth="1"/>
    <col min="13318" max="13319" width="12.5703125" style="30"/>
    <col min="13320" max="13320" width="8.28515625" style="30" customWidth="1"/>
    <col min="13321" max="13568" width="12.5703125" style="30"/>
    <col min="13569" max="13569" width="85" style="30" customWidth="1"/>
    <col min="13570" max="13570" width="9.5703125" style="30" bestFit="1" customWidth="1"/>
    <col min="13571" max="13571" width="11.7109375" style="30" bestFit="1" customWidth="1"/>
    <col min="13572" max="13573" width="13.28515625" style="30" bestFit="1" customWidth="1"/>
    <col min="13574" max="13575" width="12.5703125" style="30"/>
    <col min="13576" max="13576" width="8.28515625" style="30" customWidth="1"/>
    <col min="13577" max="13824" width="12.5703125" style="30"/>
    <col min="13825" max="13825" width="85" style="30" customWidth="1"/>
    <col min="13826" max="13826" width="9.5703125" style="30" bestFit="1" customWidth="1"/>
    <col min="13827" max="13827" width="11.7109375" style="30" bestFit="1" customWidth="1"/>
    <col min="13828" max="13829" width="13.28515625" style="30" bestFit="1" customWidth="1"/>
    <col min="13830" max="13831" width="12.5703125" style="30"/>
    <col min="13832" max="13832" width="8.28515625" style="30" customWidth="1"/>
    <col min="13833" max="14080" width="12.5703125" style="30"/>
    <col min="14081" max="14081" width="85" style="30" customWidth="1"/>
    <col min="14082" max="14082" width="9.5703125" style="30" bestFit="1" customWidth="1"/>
    <col min="14083" max="14083" width="11.7109375" style="30" bestFit="1" customWidth="1"/>
    <col min="14084" max="14085" width="13.28515625" style="30" bestFit="1" customWidth="1"/>
    <col min="14086" max="14087" width="12.5703125" style="30"/>
    <col min="14088" max="14088" width="8.28515625" style="30" customWidth="1"/>
    <col min="14089" max="14336" width="12.5703125" style="30"/>
    <col min="14337" max="14337" width="85" style="30" customWidth="1"/>
    <col min="14338" max="14338" width="9.5703125" style="30" bestFit="1" customWidth="1"/>
    <col min="14339" max="14339" width="11.7109375" style="30" bestFit="1" customWidth="1"/>
    <col min="14340" max="14341" width="13.28515625" style="30" bestFit="1" customWidth="1"/>
    <col min="14342" max="14343" width="12.5703125" style="30"/>
    <col min="14344" max="14344" width="8.28515625" style="30" customWidth="1"/>
    <col min="14345" max="14592" width="12.5703125" style="30"/>
    <col min="14593" max="14593" width="85" style="30" customWidth="1"/>
    <col min="14594" max="14594" width="9.5703125" style="30" bestFit="1" customWidth="1"/>
    <col min="14595" max="14595" width="11.7109375" style="30" bestFit="1" customWidth="1"/>
    <col min="14596" max="14597" width="13.28515625" style="30" bestFit="1" customWidth="1"/>
    <col min="14598" max="14599" width="12.5703125" style="30"/>
    <col min="14600" max="14600" width="8.28515625" style="30" customWidth="1"/>
    <col min="14601" max="14848" width="12.5703125" style="30"/>
    <col min="14849" max="14849" width="85" style="30" customWidth="1"/>
    <col min="14850" max="14850" width="9.5703125" style="30" bestFit="1" customWidth="1"/>
    <col min="14851" max="14851" width="11.7109375" style="30" bestFit="1" customWidth="1"/>
    <col min="14852" max="14853" width="13.28515625" style="30" bestFit="1" customWidth="1"/>
    <col min="14854" max="14855" width="12.5703125" style="30"/>
    <col min="14856" max="14856" width="8.28515625" style="30" customWidth="1"/>
    <col min="14857" max="15104" width="12.5703125" style="30"/>
    <col min="15105" max="15105" width="85" style="30" customWidth="1"/>
    <col min="15106" max="15106" width="9.5703125" style="30" bestFit="1" customWidth="1"/>
    <col min="15107" max="15107" width="11.7109375" style="30" bestFit="1" customWidth="1"/>
    <col min="15108" max="15109" width="13.28515625" style="30" bestFit="1" customWidth="1"/>
    <col min="15110" max="15111" width="12.5703125" style="30"/>
    <col min="15112" max="15112" width="8.28515625" style="30" customWidth="1"/>
    <col min="15113" max="15360" width="12.5703125" style="30"/>
    <col min="15361" max="15361" width="85" style="30" customWidth="1"/>
    <col min="15362" max="15362" width="9.5703125" style="30" bestFit="1" customWidth="1"/>
    <col min="15363" max="15363" width="11.7109375" style="30" bestFit="1" customWidth="1"/>
    <col min="15364" max="15365" width="13.28515625" style="30" bestFit="1" customWidth="1"/>
    <col min="15366" max="15367" width="12.5703125" style="30"/>
    <col min="15368" max="15368" width="8.28515625" style="30" customWidth="1"/>
    <col min="15369" max="15616" width="12.5703125" style="30"/>
    <col min="15617" max="15617" width="85" style="30" customWidth="1"/>
    <col min="15618" max="15618" width="9.5703125" style="30" bestFit="1" customWidth="1"/>
    <col min="15619" max="15619" width="11.7109375" style="30" bestFit="1" customWidth="1"/>
    <col min="15620" max="15621" width="13.28515625" style="30" bestFit="1" customWidth="1"/>
    <col min="15622" max="15623" width="12.5703125" style="30"/>
    <col min="15624" max="15624" width="8.28515625" style="30" customWidth="1"/>
    <col min="15625" max="15872" width="12.5703125" style="30"/>
    <col min="15873" max="15873" width="85" style="30" customWidth="1"/>
    <col min="15874" max="15874" width="9.5703125" style="30" bestFit="1" customWidth="1"/>
    <col min="15875" max="15875" width="11.7109375" style="30" bestFit="1" customWidth="1"/>
    <col min="15876" max="15877" width="13.28515625" style="30" bestFit="1" customWidth="1"/>
    <col min="15878" max="15879" width="12.5703125" style="30"/>
    <col min="15880" max="15880" width="8.28515625" style="30" customWidth="1"/>
    <col min="15881" max="16128" width="12.5703125" style="30"/>
    <col min="16129" max="16129" width="85" style="30" customWidth="1"/>
    <col min="16130" max="16130" width="9.5703125" style="30" bestFit="1" customWidth="1"/>
    <col min="16131" max="16131" width="11.7109375" style="30" bestFit="1" customWidth="1"/>
    <col min="16132" max="16133" width="13.28515625" style="30" bestFit="1" customWidth="1"/>
    <col min="16134" max="16135" width="12.5703125" style="30"/>
    <col min="16136" max="16136" width="8.28515625" style="30" customWidth="1"/>
    <col min="16137" max="16384" width="12.5703125" style="30"/>
  </cols>
  <sheetData>
    <row r="1" spans="1:7">
      <c r="A1" s="187" t="str">
        <f>CONCATENATE(KOPS!K4,KOPS!L4)</f>
        <v>Pasūtītājs: Limbažu novada pašvaldība, reģ.nr. 90009114631</v>
      </c>
      <c r="B1" s="187"/>
      <c r="D1" s="31"/>
      <c r="E1" s="32"/>
      <c r="F1" s="33"/>
      <c r="G1" s="31"/>
    </row>
    <row r="2" spans="1:7">
      <c r="A2" s="187" t="str">
        <f>CONCATENATE( "Būvprojekta izstrādātājs: ",KOPS!$L$5)</f>
        <v xml:space="preserve">Būvprojekta izstrādātājs: </v>
      </c>
      <c r="B2" s="187"/>
      <c r="D2" s="32"/>
      <c r="E2" s="32"/>
      <c r="G2" s="31"/>
    </row>
    <row r="3" spans="1:7">
      <c r="A3" s="187" t="str">
        <f>CONCATENATE("Ekonomiskā daļa: ",KOPS!$L$5)</f>
        <v xml:space="preserve">Ekonomiskā daļa: </v>
      </c>
      <c r="B3" s="187"/>
      <c r="D3" s="32"/>
      <c r="E3" s="32"/>
      <c r="G3" s="31"/>
    </row>
    <row r="4" spans="1:7">
      <c r="A4" s="188" t="str">
        <f>CONCATENATE(KOPS!$K$6,KOPS!$L$6)</f>
        <v>Būves nosaukums: Palīgēkas remonta darbi</v>
      </c>
      <c r="B4" s="188"/>
      <c r="D4" s="32"/>
      <c r="E4" s="32"/>
      <c r="G4" s="31"/>
    </row>
    <row r="5" spans="1:7">
      <c r="A5" s="188" t="str">
        <f>CONCATENATE(KOPS!$K$7,KOPS!$L$7)</f>
        <v>Obejkta nosaukums: Saimniecības ēka kad.nr.66070030055002</v>
      </c>
      <c r="B5" s="188"/>
      <c r="D5" s="32"/>
      <c r="F5" s="34"/>
    </row>
    <row r="6" spans="1:7">
      <c r="A6" s="186" t="str">
        <f>CONCATENATE(KOPS!$K$8,KOPS!$L$8)</f>
        <v>Objekta adrese: Jūras iela 13, Aloja, Limbažu novads</v>
      </c>
      <c r="B6" s="186"/>
      <c r="D6" s="32"/>
      <c r="F6" s="34"/>
    </row>
    <row r="7" spans="1:7">
      <c r="A7" s="35"/>
      <c r="D7" s="32"/>
      <c r="F7" s="34"/>
    </row>
    <row r="8" spans="1:7">
      <c r="A8" s="180" t="s">
        <v>56</v>
      </c>
      <c r="B8" s="180"/>
      <c r="D8" s="32"/>
      <c r="F8" s="34"/>
    </row>
    <row r="9" spans="1:7">
      <c r="D9" s="32"/>
      <c r="F9" s="34"/>
    </row>
    <row r="10" spans="1:7" ht="12.4" customHeight="1">
      <c r="A10" s="181" t="str">
        <f>CONCATENATE("    Pasūtītāja tāmju aprēķinā  viena strādnieka cilvēkstundas likme ir paredzēta ",KOPS!$L$14," EUR.")</f>
        <v xml:space="preserve">    Pasūtītāja tāmju aprēķinā  viena strādnieka cilvēkstundas likme ir paredzēta 16 EUR.</v>
      </c>
      <c r="B10" s="181"/>
      <c r="D10" s="32"/>
      <c r="F10" s="34"/>
    </row>
    <row r="11" spans="1:7">
      <c r="A11" s="183" t="s">
        <v>57</v>
      </c>
      <c r="B11" s="183"/>
      <c r="D11" s="32"/>
      <c r="F11" s="34"/>
    </row>
    <row r="12" spans="1:7">
      <c r="A12" s="183" t="str">
        <f>CONCATENATE("    Virsizdevumi (",KOPS!$L$11*100," %)")</f>
        <v xml:space="preserve">    Virsizdevumi (10 %)</v>
      </c>
      <c r="B12" s="183"/>
      <c r="D12" s="32"/>
      <c r="F12" s="34"/>
    </row>
    <row r="13" spans="1:7" ht="14.25" customHeight="1">
      <c r="A13" s="183" t="str">
        <f>CONCATENATE("    Peļņa (",KOPS!$L$12*100," %)")</f>
        <v xml:space="preserve">    Peļņa (5 %)</v>
      </c>
      <c r="B13" s="183"/>
      <c r="D13" s="32"/>
      <c r="F13" s="34"/>
    </row>
    <row r="14" spans="1:7">
      <c r="A14" s="183" t="s">
        <v>58</v>
      </c>
      <c r="B14" s="183"/>
      <c r="D14" s="37"/>
      <c r="F14" s="34"/>
    </row>
    <row r="15" spans="1:7" ht="137.65" customHeight="1">
      <c r="A15" s="181" t="s">
        <v>59</v>
      </c>
      <c r="B15" s="181"/>
      <c r="D15" s="37"/>
      <c r="F15" s="38"/>
    </row>
    <row r="16" spans="1:7" ht="25.15" customHeight="1">
      <c r="A16" s="181" t="s">
        <v>60</v>
      </c>
      <c r="B16" s="181"/>
      <c r="D16" s="37"/>
      <c r="F16" s="38"/>
    </row>
    <row r="17" spans="1:8" ht="25.15" customHeight="1">
      <c r="A17" s="181" t="s">
        <v>61</v>
      </c>
      <c r="B17" s="181"/>
      <c r="D17" s="39"/>
      <c r="F17" s="38"/>
    </row>
    <row r="18" spans="1:8" ht="25.9" customHeight="1">
      <c r="A18" s="182" t="s">
        <v>62</v>
      </c>
      <c r="B18" s="182"/>
      <c r="D18" s="39"/>
      <c r="F18" s="38"/>
    </row>
    <row r="19" spans="1:8" ht="52.15" customHeight="1">
      <c r="A19" s="182" t="s">
        <v>63</v>
      </c>
      <c r="B19" s="182"/>
      <c r="D19" s="37"/>
      <c r="F19" s="38"/>
    </row>
    <row r="20" spans="1:8">
      <c r="A20" s="133"/>
      <c r="D20" s="37"/>
      <c r="F20" s="38"/>
    </row>
    <row r="21" spans="1:8">
      <c r="A21" s="137" t="s">
        <v>361</v>
      </c>
      <c r="D21" s="37"/>
      <c r="F21" s="38"/>
    </row>
    <row r="22" spans="1:8">
      <c r="A22" s="184" t="s">
        <v>362</v>
      </c>
      <c r="B22" s="184"/>
      <c r="D22" s="37"/>
      <c r="F22" s="38"/>
    </row>
    <row r="23" spans="1:8">
      <c r="A23" s="185" t="s">
        <v>363</v>
      </c>
      <c r="B23" s="185"/>
      <c r="D23" s="37"/>
      <c r="F23" s="38"/>
    </row>
    <row r="24" spans="1:8">
      <c r="A24" s="185" t="s">
        <v>364</v>
      </c>
      <c r="B24" s="185"/>
      <c r="D24" s="37"/>
      <c r="F24" s="38"/>
    </row>
    <row r="25" spans="1:8">
      <c r="A25" s="185" t="s">
        <v>365</v>
      </c>
      <c r="B25" s="185"/>
      <c r="D25" s="37"/>
      <c r="F25" s="38"/>
    </row>
    <row r="26" spans="1:8">
      <c r="A26" s="185" t="s">
        <v>366</v>
      </c>
      <c r="B26" s="185"/>
      <c r="D26" s="37"/>
      <c r="F26" s="38"/>
    </row>
    <row r="27" spans="1:8" ht="14.25">
      <c r="A27" s="185" t="s">
        <v>367</v>
      </c>
      <c r="B27" s="185"/>
      <c r="D27" s="37"/>
      <c r="F27" s="38"/>
    </row>
    <row r="28" spans="1:8" ht="14.25">
      <c r="A28" s="185" t="s">
        <v>368</v>
      </c>
      <c r="B28" s="185"/>
      <c r="D28" s="37"/>
      <c r="F28" s="38"/>
    </row>
    <row r="29" spans="1:8">
      <c r="A29" s="185" t="s">
        <v>369</v>
      </c>
      <c r="B29" s="185"/>
      <c r="D29" s="37"/>
      <c r="F29" s="38"/>
    </row>
    <row r="30" spans="1:8">
      <c r="A30" s="185" t="s">
        <v>370</v>
      </c>
      <c r="B30" s="185"/>
      <c r="D30" s="37"/>
      <c r="F30" s="38"/>
    </row>
    <row r="31" spans="1:8">
      <c r="A31" s="133"/>
      <c r="D31" s="37"/>
      <c r="F31" s="38"/>
    </row>
    <row r="32" spans="1:8" s="41" customFormat="1">
      <c r="A32" s="40" t="s">
        <v>64</v>
      </c>
      <c r="D32" s="37"/>
      <c r="E32" s="30"/>
      <c r="F32" s="38"/>
      <c r="G32" s="30"/>
      <c r="H32" s="30"/>
    </row>
    <row r="33" spans="1:8" s="42" customFormat="1" ht="25.15" customHeight="1">
      <c r="A33" s="179" t="s">
        <v>65</v>
      </c>
      <c r="B33" s="179"/>
      <c r="D33" s="37"/>
      <c r="E33" s="30"/>
      <c r="F33" s="38"/>
      <c r="G33" s="30"/>
      <c r="H33" s="30"/>
    </row>
    <row r="34" spans="1:8" s="42" customFormat="1" ht="25.15" customHeight="1">
      <c r="A34" s="179" t="s">
        <v>66</v>
      </c>
      <c r="B34" s="179"/>
      <c r="D34" s="37"/>
      <c r="E34" s="30"/>
      <c r="F34" s="38"/>
      <c r="G34" s="30"/>
      <c r="H34" s="30"/>
    </row>
    <row r="35" spans="1:8" s="43" customFormat="1">
      <c r="A35" s="43" t="s">
        <v>371</v>
      </c>
      <c r="D35" s="37"/>
      <c r="E35" s="30"/>
      <c r="F35" s="38"/>
      <c r="G35" s="30"/>
      <c r="H35" s="30"/>
    </row>
    <row r="36" spans="1:8" s="43" customFormat="1" ht="62.65" customHeight="1">
      <c r="A36" s="179" t="s">
        <v>372</v>
      </c>
      <c r="B36" s="179"/>
      <c r="C36" s="44"/>
      <c r="D36" s="37"/>
      <c r="E36" s="30"/>
      <c r="F36" s="38"/>
      <c r="G36" s="30"/>
      <c r="H36" s="30"/>
    </row>
    <row r="37" spans="1:8">
      <c r="A37" s="45"/>
      <c r="B37" s="32"/>
      <c r="C37" s="46"/>
      <c r="F37" s="34"/>
    </row>
    <row r="38" spans="1:8">
      <c r="A38" s="47" t="s">
        <v>67</v>
      </c>
      <c r="B38" s="48"/>
      <c r="C38" s="49"/>
      <c r="F38" s="34"/>
    </row>
    <row r="39" spans="1:8">
      <c r="A39" s="45" t="s">
        <v>68</v>
      </c>
      <c r="B39" s="50" t="e">
        <f>KOPS!E19</f>
        <v>#REF!</v>
      </c>
      <c r="C39" s="49"/>
      <c r="F39" s="34"/>
    </row>
    <row r="40" spans="1:8">
      <c r="A40" s="45" t="s">
        <v>69</v>
      </c>
      <c r="B40" s="50" t="e">
        <f>KOPS!F19</f>
        <v>#REF!</v>
      </c>
      <c r="C40" s="49"/>
      <c r="F40" s="34"/>
    </row>
    <row r="41" spans="1:8">
      <c r="A41" s="45" t="s">
        <v>70</v>
      </c>
      <c r="B41" s="50" t="e">
        <f>KOPS!G19</f>
        <v>#REF!</v>
      </c>
      <c r="C41" s="49"/>
      <c r="F41" s="34"/>
    </row>
    <row r="42" spans="1:8" ht="14.25">
      <c r="A42" s="51" t="str">
        <f>KOPS!$A$20</f>
        <v>Virsizdevumi (10%)</v>
      </c>
      <c r="B42" s="50" t="e">
        <f>KOPS!D20</f>
        <v>#REF!</v>
      </c>
      <c r="C42" s="49"/>
      <c r="F42" s="34"/>
    </row>
    <row r="43" spans="1:8" ht="14.25">
      <c r="A43" s="51" t="str">
        <f>KOPS!$A$22</f>
        <v>Peļņa (5%)</v>
      </c>
      <c r="B43" s="50" t="e">
        <f>KOPS!D22</f>
        <v>#REF!</v>
      </c>
      <c r="C43" s="49"/>
      <c r="F43" s="34"/>
    </row>
    <row r="44" spans="1:8" ht="14.25">
      <c r="A44" s="51" t="e">
        <f>BUV_KOPT!#REF!</f>
        <v>#REF!</v>
      </c>
      <c r="B44" s="50">
        <f>BUV_KOPT!C27</f>
        <v>0</v>
      </c>
      <c r="C44" s="49"/>
      <c r="F44" s="34"/>
    </row>
    <row r="45" spans="1:8">
      <c r="A45" s="52" t="s">
        <v>58</v>
      </c>
      <c r="B45" s="53" t="e">
        <f>BUV_KOPT!C29</f>
        <v>#REF!</v>
      </c>
      <c r="C45" s="49"/>
      <c r="F45" s="34"/>
    </row>
    <row r="46" spans="1:8">
      <c r="A46" s="45" t="s">
        <v>32</v>
      </c>
      <c r="B46" s="50" t="e">
        <f>SUM(B39:B45)</f>
        <v>#REF!</v>
      </c>
      <c r="C46" s="49"/>
      <c r="F46" s="34"/>
    </row>
    <row r="47" spans="1:8">
      <c r="A47" s="45"/>
      <c r="B47" s="54"/>
      <c r="C47" s="49"/>
      <c r="F47" s="34"/>
    </row>
    <row r="48" spans="1:8">
      <c r="A48" s="55" t="s">
        <v>71</v>
      </c>
      <c r="C48" s="49"/>
    </row>
    <row r="49" spans="1:6">
      <c r="A49" s="45" t="s">
        <v>72</v>
      </c>
      <c r="C49" s="49"/>
    </row>
    <row r="50" spans="1:6">
      <c r="A50" s="45" t="s">
        <v>73</v>
      </c>
      <c r="C50" s="49"/>
    </row>
    <row r="51" spans="1:6">
      <c r="A51" s="45" t="s">
        <v>74</v>
      </c>
      <c r="C51" s="49"/>
    </row>
    <row r="52" spans="1:6">
      <c r="A52" s="45" t="s">
        <v>75</v>
      </c>
      <c r="C52" s="49"/>
    </row>
    <row r="53" spans="1:6">
      <c r="A53" s="45" t="s">
        <v>76</v>
      </c>
      <c r="C53" s="49"/>
    </row>
    <row r="54" spans="1:6" ht="25.5">
      <c r="A54" s="45" t="s">
        <v>77</v>
      </c>
      <c r="C54" s="49"/>
    </row>
    <row r="55" spans="1:6">
      <c r="A55" s="45" t="s">
        <v>78</v>
      </c>
      <c r="C55" s="49"/>
    </row>
    <row r="56" spans="1:6" ht="63.75">
      <c r="A56" s="45" t="s">
        <v>79</v>
      </c>
      <c r="C56" s="49"/>
    </row>
    <row r="57" spans="1:6" ht="38.25">
      <c r="A57" s="45" t="s">
        <v>80</v>
      </c>
      <c r="F57" s="34"/>
    </row>
    <row r="58" spans="1:6">
      <c r="A58" s="45"/>
      <c r="C58" s="56"/>
      <c r="F58" s="34"/>
    </row>
    <row r="59" spans="1:6">
      <c r="A59" s="45" t="str">
        <f>BUV_KOPT!A32</f>
        <v xml:space="preserve">Sastādīja:                                    Jānis Tupreinis,  </v>
      </c>
      <c r="C59" s="56"/>
      <c r="F59" s="34"/>
    </row>
    <row r="60" spans="1:6">
      <c r="A60" s="45"/>
      <c r="C60" s="56"/>
      <c r="F60" s="34"/>
    </row>
    <row r="61" spans="1:6">
      <c r="A61" s="45"/>
      <c r="C61" s="56"/>
      <c r="F61" s="34"/>
    </row>
    <row r="62" spans="1:6">
      <c r="A62" s="45" t="str">
        <f>BUV_KOPT!A36</f>
        <v xml:space="preserve">Pārbaudīja:                                   Karīna Krūmiņa, sert.nr. 4-05487,  </v>
      </c>
      <c r="C62" s="56"/>
      <c r="F62" s="34"/>
    </row>
    <row r="63" spans="1:6">
      <c r="A63" s="45"/>
      <c r="C63" s="49"/>
      <c r="F63" s="34"/>
    </row>
    <row r="64" spans="1:6">
      <c r="A64" s="57" t="str">
        <f>CONCATENATE(KOPS!$D$12,KOPS!$E$12)</f>
        <v xml:space="preserve">Tāme sastādīta :  </v>
      </c>
      <c r="C64" s="49"/>
      <c r="F64" s="34"/>
    </row>
    <row r="65" spans="3:3">
      <c r="C65" s="49"/>
    </row>
    <row r="66" spans="3:3">
      <c r="C66" s="49"/>
    </row>
    <row r="67" spans="3:3">
      <c r="C67" s="49"/>
    </row>
    <row r="68" spans="3:3">
      <c r="C68" s="49"/>
    </row>
    <row r="69" spans="3:3">
      <c r="C69" s="49"/>
    </row>
    <row r="70" spans="3:3">
      <c r="C70" s="49"/>
    </row>
    <row r="71" spans="3:3">
      <c r="C71" s="49"/>
    </row>
    <row r="72" spans="3:3">
      <c r="C72" s="49"/>
    </row>
    <row r="73" spans="3:3">
      <c r="C73" s="49"/>
    </row>
    <row r="74" spans="3:3">
      <c r="C74" s="49"/>
    </row>
    <row r="75" spans="3:3">
      <c r="C75" s="49"/>
    </row>
    <row r="76" spans="3:3">
      <c r="C76" s="49"/>
    </row>
    <row r="77" spans="3:3">
      <c r="C77" s="49"/>
    </row>
    <row r="78" spans="3:3">
      <c r="C78" s="49"/>
    </row>
    <row r="79" spans="3:3">
      <c r="C79" s="49"/>
    </row>
    <row r="80" spans="3:3">
      <c r="C80" s="49"/>
    </row>
    <row r="81" spans="1:3">
      <c r="C81" s="49"/>
    </row>
    <row r="82" spans="1:3">
      <c r="C82" s="49"/>
    </row>
    <row r="83" spans="1:3">
      <c r="C83" s="49"/>
    </row>
    <row r="84" spans="1:3">
      <c r="C84" s="49"/>
    </row>
    <row r="85" spans="1:3">
      <c r="C85" s="49"/>
    </row>
    <row r="86" spans="1:3">
      <c r="C86" s="49"/>
    </row>
    <row r="87" spans="1:3">
      <c r="C87" s="49"/>
    </row>
    <row r="88" spans="1:3">
      <c r="C88" s="49"/>
    </row>
    <row r="89" spans="1:3">
      <c r="A89" s="58"/>
      <c r="B89" s="31"/>
      <c r="C89" s="49"/>
    </row>
    <row r="90" spans="1:3">
      <c r="A90" s="58"/>
      <c r="B90" s="31"/>
      <c r="C90" s="49"/>
    </row>
    <row r="91" spans="1:3">
      <c r="A91" s="58"/>
      <c r="B91" s="31"/>
      <c r="C91" s="49"/>
    </row>
    <row r="92" spans="1:3">
      <c r="A92" s="58"/>
      <c r="C92" s="49"/>
    </row>
    <row r="93" spans="1:3">
      <c r="A93" s="59"/>
      <c r="B93" s="60"/>
      <c r="C93" s="46"/>
    </row>
    <row r="94" spans="1:3">
      <c r="A94" s="58"/>
      <c r="C94" s="49"/>
    </row>
    <row r="95" spans="1:3">
      <c r="A95" s="58"/>
      <c r="B95" s="31"/>
      <c r="C95" s="49"/>
    </row>
    <row r="96" spans="1:3">
      <c r="A96" s="58"/>
      <c r="C96" s="49"/>
    </row>
    <row r="97" spans="1:3">
      <c r="A97" s="59"/>
      <c r="B97" s="60"/>
      <c r="C97" s="46"/>
    </row>
    <row r="98" spans="1:3">
      <c r="A98" s="58"/>
      <c r="C98" s="49"/>
    </row>
    <row r="99" spans="1:3">
      <c r="A99" s="58"/>
      <c r="B99" s="31"/>
      <c r="C99" s="49"/>
    </row>
    <row r="100" spans="1:3">
      <c r="A100" s="58"/>
      <c r="C100" s="49"/>
    </row>
    <row r="101" spans="1:3">
      <c r="A101" s="59"/>
      <c r="B101" s="60"/>
      <c r="C101" s="46"/>
    </row>
    <row r="102" spans="1:3">
      <c r="A102" s="58"/>
      <c r="C102" s="49"/>
    </row>
    <row r="103" spans="1:3">
      <c r="A103" s="58"/>
      <c r="B103" s="31"/>
      <c r="C103" s="49"/>
    </row>
    <row r="104" spans="1:3">
      <c r="A104" s="58"/>
      <c r="C104" s="49"/>
    </row>
    <row r="105" spans="1:3">
      <c r="A105" s="59"/>
      <c r="B105" s="60"/>
      <c r="C105" s="46"/>
    </row>
    <row r="106" spans="1:3">
      <c r="A106" s="58"/>
      <c r="C106" s="49"/>
    </row>
    <row r="107" spans="1:3">
      <c r="A107" s="58"/>
      <c r="B107" s="31"/>
      <c r="C107" s="49"/>
    </row>
    <row r="108" spans="1:3">
      <c r="A108" s="58"/>
      <c r="C108" s="49"/>
    </row>
    <row r="109" spans="1:3">
      <c r="A109" s="59"/>
      <c r="B109" s="60"/>
      <c r="C109" s="46"/>
    </row>
    <row r="110" spans="1:3">
      <c r="A110" s="58"/>
      <c r="C110" s="49"/>
    </row>
    <row r="111" spans="1:3">
      <c r="A111" s="58"/>
      <c r="B111" s="31"/>
      <c r="C111" s="49"/>
    </row>
    <row r="112" spans="1:3">
      <c r="A112" s="58"/>
      <c r="C112" s="49"/>
    </row>
    <row r="113" spans="1:3">
      <c r="A113" s="59"/>
      <c r="B113" s="60"/>
      <c r="C113" s="46"/>
    </row>
  </sheetData>
  <mergeCells count="29">
    <mergeCell ref="A29:B29"/>
    <mergeCell ref="A30:B30"/>
    <mergeCell ref="A24:B24"/>
    <mergeCell ref="A25:B25"/>
    <mergeCell ref="A26:B26"/>
    <mergeCell ref="A27:B27"/>
    <mergeCell ref="A28:B28"/>
    <mergeCell ref="A6:B6"/>
    <mergeCell ref="A1:B1"/>
    <mergeCell ref="A2:B2"/>
    <mergeCell ref="A3:B3"/>
    <mergeCell ref="A4:B4"/>
    <mergeCell ref="A5:B5"/>
    <mergeCell ref="A36:B36"/>
    <mergeCell ref="A8:B8"/>
    <mergeCell ref="A16:B16"/>
    <mergeCell ref="A17:B17"/>
    <mergeCell ref="A18:B18"/>
    <mergeCell ref="A19:B19"/>
    <mergeCell ref="A33:B33"/>
    <mergeCell ref="A34:B34"/>
    <mergeCell ref="A10:B10"/>
    <mergeCell ref="A11:B11"/>
    <mergeCell ref="A12:B12"/>
    <mergeCell ref="A13:B13"/>
    <mergeCell ref="A14:B14"/>
    <mergeCell ref="A15:B15"/>
    <mergeCell ref="A22:B22"/>
    <mergeCell ref="A23:B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
  <sheetViews>
    <sheetView view="pageBreakPreview" zoomScaleNormal="100" zoomScaleSheetLayoutView="100" workbookViewId="0">
      <selection activeCell="B45" sqref="B45"/>
    </sheetView>
  </sheetViews>
  <sheetFormatPr defaultColWidth="8.85546875" defaultRowHeight="15"/>
  <cols>
    <col min="1" max="1" width="12" customWidth="1"/>
    <col min="2" max="2" width="64.5703125" customWidth="1"/>
    <col min="3" max="3" width="25.140625" customWidth="1"/>
  </cols>
  <sheetData>
    <row r="1" spans="1:3">
      <c r="A1" s="64"/>
      <c r="B1" s="64"/>
      <c r="C1" s="64"/>
    </row>
    <row r="2" spans="1:3">
      <c r="A2" s="64"/>
      <c r="B2" s="64"/>
      <c r="C2" s="65" t="s">
        <v>25</v>
      </c>
    </row>
    <row r="3" spans="1:3">
      <c r="A3" s="64"/>
      <c r="B3" s="65"/>
      <c r="C3" s="66"/>
    </row>
    <row r="4" spans="1:3">
      <c r="A4" s="64"/>
      <c r="B4" s="65"/>
      <c r="C4" s="64"/>
    </row>
    <row r="5" spans="1:3">
      <c r="A5" s="64"/>
      <c r="B5" s="64"/>
      <c r="C5" s="65" t="s">
        <v>26</v>
      </c>
    </row>
    <row r="6" spans="1:3">
      <c r="A6" s="64"/>
      <c r="B6" s="64"/>
      <c r="C6" s="65" t="s">
        <v>27</v>
      </c>
    </row>
    <row r="7" spans="1:3">
      <c r="A7" s="64"/>
      <c r="B7" s="64"/>
      <c r="C7" s="65" t="s">
        <v>28</v>
      </c>
    </row>
    <row r="8" spans="1:3">
      <c r="A8" s="64"/>
      <c r="B8" s="64"/>
      <c r="C8" s="64"/>
    </row>
    <row r="9" spans="1:3">
      <c r="A9" s="64"/>
      <c r="B9" s="64"/>
      <c r="C9" s="64"/>
    </row>
    <row r="10" spans="1:3">
      <c r="A10" s="64"/>
      <c r="B10" s="64"/>
      <c r="C10" s="64"/>
    </row>
    <row r="11" spans="1:3" ht="15.75">
      <c r="A11" s="195" t="s">
        <v>29</v>
      </c>
      <c r="B11" s="195"/>
      <c r="C11" s="195"/>
    </row>
    <row r="12" spans="1:3" ht="15.75">
      <c r="A12" s="195"/>
      <c r="B12" s="195"/>
      <c r="C12" s="195"/>
    </row>
    <row r="13" spans="1:3">
      <c r="A13" s="88" t="str">
        <f>CONCATENATE(KOPS!$K$4,KOPS!$L$4)</f>
        <v>Pasūtītājs: Limbažu novada pašvaldība, reģ.nr. 90009114631</v>
      </c>
      <c r="B13" s="89"/>
      <c r="C13" s="89"/>
    </row>
    <row r="14" spans="1:3">
      <c r="A14" s="88" t="str">
        <f>IF(KOPS!$J$5="JA",CONCATENATE(KOPS!$K$5,KOPS!$L$5),"")</f>
        <v/>
      </c>
      <c r="B14" s="89"/>
      <c r="C14" s="89"/>
    </row>
    <row r="15" spans="1:3">
      <c r="A15" s="88" t="str">
        <f>CONCATENATE("Būves nosaukums: ",KOPS!$L$6)</f>
        <v>Būves nosaukums: Palīgēkas remonta darbi</v>
      </c>
      <c r="B15" s="89"/>
      <c r="C15" s="89"/>
    </row>
    <row r="16" spans="1:3">
      <c r="A16" s="91" t="str">
        <f>CONCATENATE("Objekta nosaukums: ",KOPS!$L$7)</f>
        <v>Objekta nosaukums: Saimniecības ēka kad.nr.66070030055002</v>
      </c>
      <c r="B16" s="92"/>
      <c r="C16" s="92"/>
    </row>
    <row r="17" spans="1:5">
      <c r="A17" s="91" t="str">
        <f>CONCATENATE("Objekta adrese: ",KOPS!$L$8)</f>
        <v>Objekta adrese: Jūras iela 13, Aloja, Limbažu novads</v>
      </c>
      <c r="B17" s="92"/>
      <c r="C17" s="92"/>
    </row>
    <row r="18" spans="1:5">
      <c r="A18" s="91" t="str">
        <f>CONCATENATE("Pasūtījuma Nr: ",KOPS!$L$3)</f>
        <v>Pasūtījuma Nr: 23.01-2025/1</v>
      </c>
      <c r="B18" s="92"/>
      <c r="C18" s="92"/>
    </row>
    <row r="19" spans="1:5" ht="15.75" thickBot="1">
      <c r="A19" s="29"/>
      <c r="B19" s="29"/>
      <c r="C19" s="29"/>
    </row>
    <row r="20" spans="1:5" ht="15" customHeight="1">
      <c r="A20" s="196" t="s">
        <v>30</v>
      </c>
      <c r="B20" s="193" t="s">
        <v>31</v>
      </c>
      <c r="C20" s="198" t="s">
        <v>36</v>
      </c>
    </row>
    <row r="21" spans="1:5" ht="15.75" thickBot="1">
      <c r="A21" s="197"/>
      <c r="B21" s="194"/>
      <c r="C21" s="199"/>
    </row>
    <row r="22" spans="1:5">
      <c r="A22" s="67"/>
      <c r="B22" s="138"/>
      <c r="C22" s="141"/>
    </row>
    <row r="23" spans="1:5" ht="14.45" customHeight="1">
      <c r="A23" s="68">
        <v>1</v>
      </c>
      <c r="B23" s="139" t="str">
        <f>KOPS!L6</f>
        <v>Palīgēkas remonta darbi</v>
      </c>
      <c r="C23" s="142" t="e">
        <f>KOPS!D23</f>
        <v>#REF!</v>
      </c>
    </row>
    <row r="24" spans="1:5" ht="28.5" customHeight="1">
      <c r="A24" s="69">
        <v>2</v>
      </c>
      <c r="B24" s="144" t="e">
        <f>#REF!</f>
        <v>#REF!</v>
      </c>
      <c r="C24" s="143" t="e">
        <f>#REF!</f>
        <v>#REF!</v>
      </c>
    </row>
    <row r="25" spans="1:5" ht="15.75" thickBot="1">
      <c r="A25" s="69"/>
      <c r="B25" s="140"/>
      <c r="C25" s="70"/>
    </row>
    <row r="26" spans="1:5">
      <c r="A26" s="200" t="s">
        <v>32</v>
      </c>
      <c r="B26" s="201"/>
      <c r="C26" s="71" t="e">
        <f>SUM(C22:C25)</f>
        <v>#REF!</v>
      </c>
    </row>
    <row r="27" spans="1:5" ht="15.75" hidden="1" thickBot="1">
      <c r="A27" s="72"/>
      <c r="B27" s="73"/>
      <c r="C27" s="74"/>
    </row>
    <row r="28" spans="1:5" hidden="1">
      <c r="A28" s="200" t="s">
        <v>81</v>
      </c>
      <c r="B28" s="201"/>
      <c r="C28" s="71" t="e">
        <f>C27+C26</f>
        <v>#REF!</v>
      </c>
    </row>
    <row r="29" spans="1:5" s="76" customFormat="1" ht="14.25">
      <c r="A29" s="189" t="s">
        <v>82</v>
      </c>
      <c r="B29" s="190"/>
      <c r="C29" s="75" t="e">
        <f>ROUND(C28*21%,2)</f>
        <v>#REF!</v>
      </c>
    </row>
    <row r="30" spans="1:5" s="76" customFormat="1" thickBot="1">
      <c r="A30" s="191" t="s">
        <v>33</v>
      </c>
      <c r="B30" s="192"/>
      <c r="C30" s="77" t="e">
        <f>C28+C29</f>
        <v>#REF!</v>
      </c>
    </row>
    <row r="31" spans="1:5" s="78" customFormat="1" ht="14.25">
      <c r="D31" s="76"/>
    </row>
    <row r="32" spans="1:5" s="78" customFormat="1" ht="14.25">
      <c r="A32" s="79" t="str">
        <f>CONCATENATE(KOPS!$K$1,KOPS!$L$1,KOPS!$L$9)</f>
        <v xml:space="preserve">Sastādīja:                                    Jānis Tupreinis,  </v>
      </c>
      <c r="B32" s="79"/>
      <c r="C32" s="79"/>
      <c r="D32" s="76"/>
      <c r="E32" s="62"/>
    </row>
    <row r="33" spans="1:6" s="78" customFormat="1" ht="14.25">
      <c r="A33" s="62"/>
      <c r="B33" s="80"/>
      <c r="C33" s="82" t="s">
        <v>0</v>
      </c>
      <c r="D33" s="76"/>
    </row>
    <row r="34" spans="1:6" s="78" customFormat="1" ht="14.25">
      <c r="A34" s="61"/>
      <c r="B34" s="62"/>
      <c r="C34" s="84"/>
      <c r="D34" s="76"/>
    </row>
    <row r="35" spans="1:6" s="78" customFormat="1" ht="14.25">
      <c r="A35" s="61"/>
      <c r="B35" s="62"/>
      <c r="C35" s="62"/>
      <c r="D35" s="76"/>
    </row>
    <row r="36" spans="1:6" s="78" customFormat="1" ht="14.25">
      <c r="A36" s="79" t="str">
        <f>CONCATENATE(KOPS!$K$2,KOPS!$L$2,KOPS!$L$9)</f>
        <v xml:space="preserve">Pārbaudīja:                                   Karīna Krūmiņa, sert.nr. 4-05487,  </v>
      </c>
      <c r="B36" s="79"/>
      <c r="C36" s="79"/>
      <c r="D36" s="76"/>
    </row>
    <row r="37" spans="1:6" s="78" customFormat="1" ht="14.25">
      <c r="A37" s="62"/>
      <c r="B37" s="80"/>
      <c r="C37" s="82" t="s">
        <v>0</v>
      </c>
      <c r="D37" s="76"/>
    </row>
    <row r="38" spans="1:6" s="78" customFormat="1" ht="14.25">
      <c r="A38" s="61"/>
      <c r="B38" s="62"/>
      <c r="C38" s="62"/>
      <c r="D38" s="76"/>
      <c r="E38" s="76"/>
      <c r="F38" s="76"/>
    </row>
  </sheetData>
  <mergeCells count="9">
    <mergeCell ref="A29:B29"/>
    <mergeCell ref="A30:B30"/>
    <mergeCell ref="B20:B21"/>
    <mergeCell ref="A11:C11"/>
    <mergeCell ref="A12:C12"/>
    <mergeCell ref="A20:A21"/>
    <mergeCell ref="C20:C21"/>
    <mergeCell ref="A28:B28"/>
    <mergeCell ref="A26:B26"/>
  </mergeCells>
  <pageMargins left="0.9055118110236221" right="0.51181102362204722" top="0.74803149606299213" bottom="0.74803149606299213"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V32"/>
  <sheetViews>
    <sheetView tabSelected="1" view="pageBreakPreview" topLeftCell="B25" zoomScale="130" zoomScaleNormal="130" zoomScaleSheetLayoutView="130" workbookViewId="0">
      <selection activeCell="C28" sqref="C28"/>
    </sheetView>
  </sheetViews>
  <sheetFormatPr defaultColWidth="9.140625" defaultRowHeight="12" outlineLevelCol="1"/>
  <cols>
    <col min="1" max="1" width="4.7109375" style="85" customWidth="1"/>
    <col min="2" max="2" width="7.5703125" style="85" customWidth="1"/>
    <col min="3" max="3" width="28.28515625" style="101" customWidth="1"/>
    <col min="4" max="4" width="11.85546875" style="85" customWidth="1"/>
    <col min="5" max="5" width="11.7109375" style="85" customWidth="1"/>
    <col min="6" max="6" width="15" style="85" customWidth="1"/>
    <col min="7" max="7" width="10.28515625" style="85" customWidth="1"/>
    <col min="8" max="8" width="9.7109375" style="85" customWidth="1"/>
    <col min="9" max="9" width="11.140625" style="85" hidden="1" customWidth="1" outlineLevel="1"/>
    <col min="10" max="10" width="11.5703125" style="85" hidden="1" customWidth="1" outlineLevel="1"/>
    <col min="11" max="11" width="14.5703125" style="85" hidden="1" customWidth="1" outlineLevel="1"/>
    <col min="12" max="12" width="11.5703125" style="85" hidden="1" customWidth="1" outlineLevel="1"/>
    <col min="13" max="13" width="9.7109375" style="85" hidden="1" customWidth="1" outlineLevel="1"/>
    <col min="14" max="19" width="9.140625" style="85" hidden="1" customWidth="1" outlineLevel="1"/>
    <col min="20" max="20" width="9.140625" style="85" collapsed="1"/>
    <col min="21" max="247" width="9.140625" style="85"/>
    <col min="248" max="248" width="4.7109375" style="85" customWidth="1"/>
    <col min="249" max="249" width="6" style="85" customWidth="1"/>
    <col min="250" max="250" width="25.140625" style="85" customWidth="1"/>
    <col min="251" max="251" width="10.7109375" style="85" customWidth="1"/>
    <col min="252" max="252" width="11.7109375" style="85" customWidth="1"/>
    <col min="253" max="254" width="10.28515625" style="85" customWidth="1"/>
    <col min="255" max="255" width="9.28515625" style="85" customWidth="1"/>
    <col min="256" max="16384" width="9.140625" style="85"/>
  </cols>
  <sheetData>
    <row r="1" spans="1:17" ht="12.75">
      <c r="A1" s="204" t="str">
        <f>CONCATENATE("Kopsavilkums Nr. 1 / ",L9)</f>
        <v xml:space="preserve">Kopsavilkums Nr. 1 / </v>
      </c>
      <c r="B1" s="204"/>
      <c r="C1" s="204"/>
      <c r="D1" s="204"/>
      <c r="E1" s="204"/>
      <c r="F1" s="204"/>
      <c r="G1" s="204"/>
      <c r="H1" s="204"/>
      <c r="K1" s="86" t="s">
        <v>53</v>
      </c>
      <c r="L1" s="85" t="s">
        <v>375</v>
      </c>
      <c r="P1" s="87">
        <v>1</v>
      </c>
      <c r="Q1" s="87" t="s">
        <v>38</v>
      </c>
    </row>
    <row r="2" spans="1:17" ht="12.75">
      <c r="A2" s="205" t="s">
        <v>355</v>
      </c>
      <c r="B2" s="205"/>
      <c r="C2" s="205"/>
      <c r="D2" s="205"/>
      <c r="E2" s="205"/>
      <c r="F2" s="205"/>
      <c r="G2" s="205"/>
      <c r="H2" s="205"/>
      <c r="K2" s="86" t="s">
        <v>54</v>
      </c>
      <c r="L2" s="85" t="s">
        <v>442</v>
      </c>
      <c r="P2" s="87">
        <v>2</v>
      </c>
      <c r="Q2" s="87" t="s">
        <v>39</v>
      </c>
    </row>
    <row r="3" spans="1:17" ht="13.5">
      <c r="A3" s="206" t="s">
        <v>5</v>
      </c>
      <c r="B3" s="206"/>
      <c r="C3" s="206"/>
      <c r="D3" s="206"/>
      <c r="E3" s="206"/>
      <c r="F3" s="206"/>
      <c r="G3" s="206"/>
      <c r="H3" s="206"/>
      <c r="K3" s="86" t="s">
        <v>52</v>
      </c>
      <c r="L3" s="85" t="s">
        <v>443</v>
      </c>
      <c r="P3" s="87">
        <v>3</v>
      </c>
      <c r="Q3" s="87" t="s">
        <v>40</v>
      </c>
    </row>
    <row r="4" spans="1:17" ht="13.5">
      <c r="A4" s="88" t="str">
        <f>CONCATENATE(KOPS!$K$4,KOPS!$L$4)</f>
        <v>Pasūtītājs: Limbažu novada pašvaldība, reģ.nr. 90009114631</v>
      </c>
      <c r="B4" s="89"/>
      <c r="C4" s="90"/>
      <c r="D4" s="89"/>
      <c r="E4" s="89"/>
      <c r="F4" s="89"/>
      <c r="G4" s="89"/>
      <c r="H4" s="126"/>
      <c r="K4" s="86" t="s">
        <v>87</v>
      </c>
      <c r="L4" s="85" t="s">
        <v>441</v>
      </c>
      <c r="P4" s="87">
        <v>4</v>
      </c>
      <c r="Q4" s="87" t="s">
        <v>41</v>
      </c>
    </row>
    <row r="5" spans="1:17" ht="13.5">
      <c r="A5" s="88"/>
      <c r="B5" s="89"/>
      <c r="C5" s="90"/>
      <c r="D5" s="89"/>
      <c r="E5" s="89"/>
      <c r="F5" s="89"/>
      <c r="G5" s="89"/>
      <c r="H5" s="126"/>
      <c r="J5" s="127"/>
      <c r="K5" s="86"/>
      <c r="P5" s="87"/>
      <c r="Q5" s="87"/>
    </row>
    <row r="6" spans="1:17">
      <c r="A6" s="88" t="str">
        <f>CONCATENATE("Būves nosaukums: ",$L$6)</f>
        <v>Būves nosaukums: Palīgēkas remonta darbi</v>
      </c>
      <c r="B6" s="89"/>
      <c r="C6" s="90"/>
      <c r="D6" s="89"/>
      <c r="E6" s="89"/>
      <c r="F6" s="89"/>
      <c r="G6" s="89"/>
      <c r="K6" s="86" t="s">
        <v>358</v>
      </c>
      <c r="L6" s="85" t="s">
        <v>438</v>
      </c>
      <c r="P6" s="87">
        <v>6</v>
      </c>
      <c r="Q6" s="87" t="s">
        <v>42</v>
      </c>
    </row>
    <row r="7" spans="1:17">
      <c r="A7" s="91" t="str">
        <f>CONCATENATE("Objekta nosaukums: ",$L$7)</f>
        <v>Objekta nosaukums: Saimniecības ēka kad.nr.66070030055002</v>
      </c>
      <c r="B7" s="92"/>
      <c r="C7" s="93"/>
      <c r="D7" s="92"/>
      <c r="E7" s="92"/>
      <c r="F7" s="92"/>
      <c r="G7" s="92"/>
      <c r="K7" s="86" t="s">
        <v>359</v>
      </c>
      <c r="L7" s="85" t="s">
        <v>439</v>
      </c>
      <c r="P7" s="87">
        <v>7</v>
      </c>
      <c r="Q7" s="87" t="s">
        <v>43</v>
      </c>
    </row>
    <row r="8" spans="1:17">
      <c r="A8" s="91" t="str">
        <f>CONCATENATE("Objekta adrese: ",$L$8)</f>
        <v>Objekta adrese: Jūras iela 13, Aloja, Limbažu novads</v>
      </c>
      <c r="B8" s="92"/>
      <c r="C8" s="93"/>
      <c r="D8" s="92"/>
      <c r="E8" s="92"/>
      <c r="F8" s="92"/>
      <c r="G8" s="92"/>
      <c r="K8" s="86" t="s">
        <v>357</v>
      </c>
      <c r="L8" s="85" t="s">
        <v>440</v>
      </c>
      <c r="P8" s="87">
        <v>8</v>
      </c>
      <c r="Q8" s="87" t="s">
        <v>376</v>
      </c>
    </row>
    <row r="9" spans="1:17">
      <c r="A9" s="91"/>
      <c r="B9" s="92"/>
      <c r="C9" s="93"/>
      <c r="D9" s="92"/>
      <c r="E9" s="92"/>
      <c r="F9" s="92"/>
      <c r="G9" s="92"/>
      <c r="K9" s="86"/>
      <c r="L9" s="94"/>
      <c r="P9" s="87"/>
      <c r="Q9" s="87"/>
    </row>
    <row r="10" spans="1:17">
      <c r="C10" s="95" t="s">
        <v>6</v>
      </c>
      <c r="D10" s="96"/>
      <c r="E10" s="96"/>
      <c r="K10" s="86" t="s">
        <v>37</v>
      </c>
      <c r="L10" s="85" t="e">
        <f>CONCATENATE(O9,". gada ",M9,". ",VLOOKUP($N$9,$P$1:$Q$12,2))</f>
        <v>#N/A</v>
      </c>
      <c r="P10" s="87">
        <v>10</v>
      </c>
      <c r="Q10" s="87" t="s">
        <v>44</v>
      </c>
    </row>
    <row r="11" spans="1:17">
      <c r="C11" s="97" t="s">
        <v>7</v>
      </c>
      <c r="D11" s="98"/>
      <c r="E11" s="99"/>
      <c r="K11" s="86" t="s">
        <v>49</v>
      </c>
      <c r="L11" s="100">
        <v>0.1</v>
      </c>
      <c r="P11" s="87">
        <v>11</v>
      </c>
      <c r="Q11" s="87" t="s">
        <v>45</v>
      </c>
    </row>
    <row r="12" spans="1:17">
      <c r="D12" s="102" t="s">
        <v>8</v>
      </c>
      <c r="E12" s="103"/>
      <c r="K12" s="86" t="s">
        <v>50</v>
      </c>
      <c r="L12" s="100">
        <v>0.05</v>
      </c>
      <c r="P12" s="87">
        <v>12</v>
      </c>
      <c r="Q12" s="87" t="s">
        <v>46</v>
      </c>
    </row>
    <row r="13" spans="1:17">
      <c r="K13" s="86" t="s">
        <v>51</v>
      </c>
      <c r="L13" s="100">
        <v>0.03</v>
      </c>
    </row>
    <row r="14" spans="1:17">
      <c r="A14" s="203" t="s">
        <v>9</v>
      </c>
      <c r="B14" s="203" t="s">
        <v>373</v>
      </c>
      <c r="C14" s="203" t="s">
        <v>10</v>
      </c>
      <c r="D14" s="203" t="s">
        <v>35</v>
      </c>
      <c r="E14" s="202" t="s">
        <v>11</v>
      </c>
      <c r="F14" s="202"/>
      <c r="G14" s="202"/>
      <c r="H14" s="203" t="s">
        <v>12</v>
      </c>
      <c r="K14" s="86" t="s">
        <v>354</v>
      </c>
      <c r="L14" s="85">
        <v>16</v>
      </c>
    </row>
    <row r="15" spans="1:17" ht="24">
      <c r="A15" s="202"/>
      <c r="B15" s="203"/>
      <c r="C15" s="203"/>
      <c r="D15" s="203"/>
      <c r="E15" s="104" t="s">
        <v>356</v>
      </c>
      <c r="F15" s="104" t="s">
        <v>83</v>
      </c>
      <c r="G15" s="104" t="s">
        <v>84</v>
      </c>
      <c r="H15" s="203"/>
      <c r="I15" s="85" t="s">
        <v>47</v>
      </c>
      <c r="J15" s="105" t="s">
        <v>48</v>
      </c>
      <c r="K15" s="86" t="s">
        <v>360</v>
      </c>
      <c r="L15" s="100">
        <v>0</v>
      </c>
    </row>
    <row r="16" spans="1:17" ht="24">
      <c r="A16" s="106">
        <v>1</v>
      </c>
      <c r="B16" s="107" t="s">
        <v>422</v>
      </c>
      <c r="C16" s="108" t="s">
        <v>423</v>
      </c>
      <c r="D16" s="109">
        <f t="shared" ref="D16:D17" si="0">SUM(E16:G16)</f>
        <v>0</v>
      </c>
      <c r="E16" s="109">
        <f>'1'!M70</f>
        <v>0</v>
      </c>
      <c r="F16" s="109">
        <f>'1'!N70</f>
        <v>0</v>
      </c>
      <c r="G16" s="109">
        <f>'1'!O70</f>
        <v>0</v>
      </c>
      <c r="H16" s="110">
        <f>'1'!L70</f>
        <v>0</v>
      </c>
      <c r="I16" s="105"/>
      <c r="J16" s="105">
        <f>D16</f>
        <v>0</v>
      </c>
      <c r="K16" s="111"/>
    </row>
    <row r="17" spans="1:22" ht="24">
      <c r="A17" s="106">
        <v>2</v>
      </c>
      <c r="B17" s="107" t="s">
        <v>426</v>
      </c>
      <c r="C17" s="108" t="s">
        <v>424</v>
      </c>
      <c r="D17" s="109">
        <f t="shared" si="0"/>
        <v>0</v>
      </c>
      <c r="E17" s="109">
        <f>'2'!M40</f>
        <v>0</v>
      </c>
      <c r="F17" s="109">
        <f>'2'!N40</f>
        <v>0</v>
      </c>
      <c r="G17" s="109">
        <f>'2'!O40</f>
        <v>0</v>
      </c>
      <c r="H17" s="110">
        <f>'2'!L40</f>
        <v>0</v>
      </c>
      <c r="I17" s="105"/>
      <c r="J17" s="105">
        <f>D17</f>
        <v>0</v>
      </c>
      <c r="K17" s="111"/>
    </row>
    <row r="18" spans="1:22">
      <c r="A18" s="106">
        <v>3</v>
      </c>
      <c r="B18" s="107" t="s">
        <v>427</v>
      </c>
      <c r="C18" s="108" t="s">
        <v>425</v>
      </c>
      <c r="D18" s="109" t="e">
        <f t="shared" ref="D18" si="1">SUM(E18:G18)</f>
        <v>#REF!</v>
      </c>
      <c r="E18" s="109" t="e">
        <f>#REF!</f>
        <v>#REF!</v>
      </c>
      <c r="F18" s="109" t="e">
        <f>#REF!</f>
        <v>#REF!</v>
      </c>
      <c r="G18" s="109" t="e">
        <f>#REF!</f>
        <v>#REF!</v>
      </c>
      <c r="H18" s="110" t="e">
        <f>#REF!</f>
        <v>#REF!</v>
      </c>
      <c r="I18" s="105"/>
      <c r="J18" s="105" t="e">
        <f>D18</f>
        <v>#REF!</v>
      </c>
      <c r="K18" s="111"/>
    </row>
    <row r="19" spans="1:22" ht="15" customHeight="1">
      <c r="A19" s="207" t="s">
        <v>13</v>
      </c>
      <c r="B19" s="208"/>
      <c r="C19" s="209"/>
      <c r="D19" s="112" t="e">
        <f>SUM(D16:D18)</f>
        <v>#REF!</v>
      </c>
      <c r="E19" s="112" t="e">
        <f t="shared" ref="E19:H19" si="2">SUM(E16:E18)</f>
        <v>#REF!</v>
      </c>
      <c r="F19" s="112" t="e">
        <f t="shared" si="2"/>
        <v>#REF!</v>
      </c>
      <c r="G19" s="112" t="e">
        <f t="shared" si="2"/>
        <v>#REF!</v>
      </c>
      <c r="H19" s="113" t="e">
        <f t="shared" si="2"/>
        <v>#REF!</v>
      </c>
      <c r="I19" s="105"/>
      <c r="J19" s="114">
        <f>SUM(J16:J16)</f>
        <v>0</v>
      </c>
    </row>
    <row r="20" spans="1:22" ht="15" customHeight="1">
      <c r="A20" s="210" t="str">
        <f>CONCATENATE("Virsizdevumi (",L11*100,"%)")</f>
        <v>Virsizdevumi (10%)</v>
      </c>
      <c r="B20" s="211"/>
      <c r="C20" s="212"/>
      <c r="D20" s="115" t="e">
        <f>ROUND(L11*D19,2)</f>
        <v>#REF!</v>
      </c>
      <c r="E20" s="116"/>
      <c r="I20" s="105"/>
      <c r="J20" s="87"/>
    </row>
    <row r="21" spans="1:22" ht="15" customHeight="1">
      <c r="A21" s="210" t="str">
        <f>CONCATENATE("t.sk. darba aizsardzība (",L13*100,"%)")</f>
        <v>t.sk. darba aizsardzība (3%)</v>
      </c>
      <c r="B21" s="211"/>
      <c r="C21" s="212"/>
      <c r="D21" s="117" t="e">
        <f>ROUND(D20*0.02,2)</f>
        <v>#REF!</v>
      </c>
      <c r="E21" s="116"/>
      <c r="I21" s="105"/>
      <c r="J21" s="87"/>
    </row>
    <row r="22" spans="1:22" ht="15" customHeight="1">
      <c r="A22" s="210" t="str">
        <f>CONCATENATE("Peļņa (",L12*100,"%)")</f>
        <v>Peļņa (5%)</v>
      </c>
      <c r="B22" s="211"/>
      <c r="C22" s="212"/>
      <c r="D22" s="115" t="e">
        <f>ROUND(L12*D19,2)</f>
        <v>#REF!</v>
      </c>
      <c r="E22" s="116"/>
      <c r="I22" s="105"/>
      <c r="J22" s="87"/>
    </row>
    <row r="23" spans="1:22" ht="15" customHeight="1">
      <c r="A23" s="207" t="s">
        <v>14</v>
      </c>
      <c r="B23" s="208"/>
      <c r="C23" s="209"/>
      <c r="D23" s="112" t="e">
        <f>SUM(D22:D22,D19:D20)</f>
        <v>#REF!</v>
      </c>
      <c r="E23" s="105"/>
      <c r="I23" s="105"/>
      <c r="J23" s="87"/>
    </row>
    <row r="24" spans="1:22">
      <c r="J24" s="87"/>
    </row>
    <row r="28" spans="1:22">
      <c r="A28" s="64"/>
      <c r="B28" s="118"/>
      <c r="C28" s="119"/>
      <c r="D28" s="120" t="s">
        <v>0</v>
      </c>
      <c r="E28" s="121"/>
      <c r="V28" s="85" t="s">
        <v>444</v>
      </c>
    </row>
    <row r="29" spans="1:22">
      <c r="A29" s="122"/>
      <c r="B29" s="64"/>
      <c r="C29" s="123"/>
      <c r="D29" s="124"/>
      <c r="E29" s="121"/>
    </row>
    <row r="30" spans="1:22">
      <c r="A30" s="122"/>
      <c r="B30" s="64"/>
      <c r="C30" s="125"/>
      <c r="D30" s="64"/>
    </row>
    <row r="31" spans="1:22">
      <c r="A31" s="64"/>
      <c r="B31" s="118"/>
      <c r="C31" s="119"/>
      <c r="D31" s="120" t="s">
        <v>0</v>
      </c>
      <c r="E31" s="121"/>
    </row>
    <row r="32" spans="1:22" ht="15">
      <c r="A32" s="122"/>
      <c r="B32" s="64"/>
      <c r="C32" s="125"/>
      <c r="D32" s="64"/>
      <c r="E32"/>
      <c r="F32"/>
      <c r="G32"/>
    </row>
  </sheetData>
  <mergeCells count="14">
    <mergeCell ref="A19:C19"/>
    <mergeCell ref="A20:C20"/>
    <mergeCell ref="A21:C21"/>
    <mergeCell ref="A22:C22"/>
    <mergeCell ref="A23:C23"/>
    <mergeCell ref="E14:G14"/>
    <mergeCell ref="H14:H15"/>
    <mergeCell ref="A1:H1"/>
    <mergeCell ref="A2:H2"/>
    <mergeCell ref="A3:H3"/>
    <mergeCell ref="A14:A15"/>
    <mergeCell ref="B14:B15"/>
    <mergeCell ref="C14:C15"/>
    <mergeCell ref="D14:D15"/>
  </mergeCells>
  <phoneticPr fontId="4" type="noConversion"/>
  <pageMargins left="1.1811023622047245" right="0.19685039370078741" top="0.78740157480314965" bottom="0.78740157480314965" header="0.31496062992125984" footer="0.31496062992125984"/>
  <pageSetup paperSize="9" scale="8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9C51F-2DC6-4D8B-8430-E8C06655CF73}">
  <sheetPr>
    <tabColor rgb="FFFFC000"/>
    <pageSetUpPr fitToPage="1"/>
  </sheetPr>
  <dimension ref="A1:T81"/>
  <sheetViews>
    <sheetView showZeros="0" view="pageBreakPreview" zoomScale="80" zoomScaleNormal="80" zoomScaleSheetLayoutView="80" workbookViewId="0">
      <selection activeCell="H73" sqref="H73"/>
    </sheetView>
  </sheetViews>
  <sheetFormatPr defaultColWidth="11.42578125" defaultRowHeight="15"/>
  <cols>
    <col min="1" max="1" width="5.140625" style="1" customWidth="1"/>
    <col min="2" max="2" width="6.28515625" style="1" customWidth="1"/>
    <col min="3" max="3" width="66.28515625" style="1" customWidth="1"/>
    <col min="4" max="4" width="8.85546875" style="1" customWidth="1"/>
    <col min="5" max="5" width="9.28515625" style="1" customWidth="1"/>
    <col min="6" max="6" width="7.5703125" style="19" customWidth="1"/>
    <col min="7" max="7" width="9.7109375" style="19" customWidth="1"/>
    <col min="8" max="8" width="9.5703125" style="19" customWidth="1"/>
    <col min="9" max="9" width="9.140625" style="19" customWidth="1"/>
    <col min="10" max="13" width="9.28515625" style="19" customWidth="1"/>
    <col min="14" max="14" width="11.28515625" style="19" customWidth="1"/>
    <col min="15" max="15" width="10" style="19" customWidth="1"/>
    <col min="16" max="17" width="11.42578125" style="19"/>
    <col min="18" max="18" width="12.140625" style="19" bestFit="1" customWidth="1"/>
    <col min="19" max="16384" width="11.42578125" style="19"/>
  </cols>
  <sheetData>
    <row r="1" spans="1:19" ht="18">
      <c r="A1" s="220" t="str">
        <f>CONCATENATE("Lokālā tāme Nr.",KOPS!B16)</f>
        <v>Lokālā tāme Nr.1-1</v>
      </c>
      <c r="B1" s="220"/>
      <c r="C1" s="220"/>
      <c r="D1" s="220"/>
      <c r="E1" s="220"/>
    </row>
    <row r="2" spans="1:19" ht="17.45" customHeight="1">
      <c r="A2" s="221" t="str">
        <f>KOPS!C16</f>
        <v>Palīgēkas jumta seguma nomaiņa</v>
      </c>
      <c r="B2" s="221"/>
      <c r="C2" s="221"/>
      <c r="D2" s="221"/>
      <c r="E2" s="221"/>
    </row>
    <row r="3" spans="1:19" ht="15" customHeight="1">
      <c r="A3" s="222" t="s">
        <v>3</v>
      </c>
      <c r="B3" s="222"/>
      <c r="C3" s="222"/>
      <c r="D3" s="222"/>
      <c r="E3" s="222"/>
    </row>
    <row r="4" spans="1:19" ht="15" customHeight="1">
      <c r="A4" s="26" t="str">
        <f>CONCATENATE(KOPS!$K$4,KOPS!$L$4)</f>
        <v>Pasūtītājs: Limbažu novada pašvaldība, reģ.nr. 90009114631</v>
      </c>
      <c r="B4" s="146"/>
      <c r="C4" s="146"/>
      <c r="D4" s="146"/>
      <c r="E4" s="146"/>
    </row>
    <row r="5" spans="1:19" ht="15" customHeight="1">
      <c r="A5" s="26" t="str">
        <f>IF(KOPS!$J$5="JA",CONCATENATE(KOPS!$K$5,KOPS!$L$5),"")</f>
        <v/>
      </c>
      <c r="B5" s="146"/>
      <c r="C5" s="146"/>
      <c r="D5" s="146"/>
      <c r="E5" s="146"/>
    </row>
    <row r="6" spans="1:19" ht="15.75">
      <c r="A6" s="26" t="str">
        <f>CONCATENATE("Būves nosaukums: ",KOPS!$L$6)</f>
        <v>Būves nosaukums: Palīgēkas remonta darbi</v>
      </c>
      <c r="B6" s="22"/>
      <c r="C6" s="22"/>
      <c r="D6" s="22"/>
      <c r="E6" s="22"/>
      <c r="F6" s="22"/>
    </row>
    <row r="7" spans="1:19" ht="15.75" customHeight="1">
      <c r="A7" s="26" t="str">
        <f>CONCATENATE("Objekta nosaukums: ",KOPS!$L$7)</f>
        <v>Objekta nosaukums: Saimniecības ēka kad.nr.66070030055002</v>
      </c>
      <c r="B7" s="22"/>
      <c r="C7" s="22"/>
      <c r="D7" s="22"/>
      <c r="E7" s="22"/>
      <c r="F7" s="22"/>
    </row>
    <row r="8" spans="1:19" ht="15.75" customHeight="1">
      <c r="A8" s="24" t="str">
        <f>CONCATENATE("Objekta adrese: ",KOPS!$L$8)</f>
        <v>Objekta adrese: Jūras iela 13, Aloja, Limbažu novads</v>
      </c>
      <c r="B8" s="23"/>
      <c r="C8" s="23"/>
      <c r="D8" s="23"/>
      <c r="E8" s="23"/>
    </row>
    <row r="9" spans="1:19">
      <c r="A9" s="25"/>
      <c r="B9" s="25"/>
      <c r="C9" s="25"/>
      <c r="D9" s="25"/>
      <c r="E9" s="25"/>
    </row>
    <row r="10" spans="1:19">
      <c r="A10" s="20" t="str">
        <f>CONCATENATE("Tāme sastādīta ",KOPS!$O$9," .gada tirgus cenās, pamatojoties uz ",KOPS!I16," daļas rasējumiem.")</f>
        <v>Tāme sastādīta  .gada tirgus cenās, pamatojoties uz  daļas rasējumiem.</v>
      </c>
      <c r="B10" s="21"/>
      <c r="C10" s="147"/>
      <c r="D10" s="147"/>
      <c r="E10" s="147"/>
    </row>
    <row r="11" spans="1:19">
      <c r="B11" s="21"/>
      <c r="C11" s="21" t="s">
        <v>34</v>
      </c>
      <c r="D11" s="223"/>
      <c r="E11" s="224"/>
    </row>
    <row r="12" spans="1:19">
      <c r="A12" s="27" t="str">
        <f>CONCATENATE(KOPS!D12,KOPS!E12)</f>
        <v xml:space="preserve">Tāme sastādīta :  </v>
      </c>
      <c r="B12" s="27"/>
      <c r="C12" s="27"/>
      <c r="D12" s="27"/>
      <c r="E12" s="27"/>
      <c r="F12" s="27"/>
      <c r="G12" s="27"/>
    </row>
    <row r="13" spans="1:19" ht="15.75" thickBot="1">
      <c r="A13" s="147"/>
      <c r="B13" s="147"/>
      <c r="C13" s="147"/>
      <c r="D13" s="147"/>
      <c r="E13" s="147"/>
    </row>
    <row r="14" spans="1:19" ht="18" customHeight="1">
      <c r="A14" s="225" t="s">
        <v>4</v>
      </c>
      <c r="B14" s="227" t="s">
        <v>1</v>
      </c>
      <c r="C14" s="227" t="s">
        <v>2</v>
      </c>
      <c r="D14" s="229" t="s">
        <v>85</v>
      </c>
      <c r="E14" s="231" t="s">
        <v>86</v>
      </c>
      <c r="F14" s="213" t="s">
        <v>15</v>
      </c>
      <c r="G14" s="214"/>
      <c r="H14" s="214"/>
      <c r="I14" s="214"/>
      <c r="J14" s="214"/>
      <c r="K14" s="215"/>
      <c r="L14" s="216" t="s">
        <v>16</v>
      </c>
      <c r="M14" s="214"/>
      <c r="N14" s="214"/>
      <c r="O14" s="214"/>
      <c r="P14" s="215"/>
    </row>
    <row r="15" spans="1:19" ht="70.5" customHeight="1">
      <c r="A15" s="226"/>
      <c r="B15" s="228"/>
      <c r="C15" s="228"/>
      <c r="D15" s="230"/>
      <c r="E15" s="232"/>
      <c r="F15" s="4" t="s">
        <v>17</v>
      </c>
      <c r="G15" s="5" t="s">
        <v>18</v>
      </c>
      <c r="H15" s="4" t="s">
        <v>19</v>
      </c>
      <c r="I15" s="4" t="s">
        <v>20</v>
      </c>
      <c r="J15" s="4" t="s">
        <v>21</v>
      </c>
      <c r="K15" s="6" t="s">
        <v>22</v>
      </c>
      <c r="L15" s="7" t="s">
        <v>23</v>
      </c>
      <c r="M15" s="7" t="s">
        <v>19</v>
      </c>
      <c r="N15" s="4" t="s">
        <v>20</v>
      </c>
      <c r="O15" s="4" t="s">
        <v>21</v>
      </c>
      <c r="P15" s="6" t="s">
        <v>24</v>
      </c>
      <c r="Q15" s="170"/>
      <c r="R15" s="170"/>
      <c r="S15" s="170"/>
    </row>
    <row r="16" spans="1:19" ht="15.75" thickBot="1">
      <c r="A16" s="18">
        <v>1</v>
      </c>
      <c r="B16" s="8">
        <v>2</v>
      </c>
      <c r="C16" s="8">
        <v>3</v>
      </c>
      <c r="D16" s="8">
        <v>4</v>
      </c>
      <c r="E16" s="8">
        <v>5</v>
      </c>
      <c r="F16" s="8">
        <v>6</v>
      </c>
      <c r="G16" s="8">
        <v>7</v>
      </c>
      <c r="H16" s="8">
        <v>8</v>
      </c>
      <c r="I16" s="8">
        <v>9</v>
      </c>
      <c r="J16" s="8">
        <v>10</v>
      </c>
      <c r="K16" s="9">
        <v>11</v>
      </c>
      <c r="L16" s="10">
        <v>12</v>
      </c>
      <c r="M16" s="10">
        <v>13</v>
      </c>
      <c r="N16" s="8">
        <v>14</v>
      </c>
      <c r="O16" s="8">
        <v>15</v>
      </c>
      <c r="P16" s="9">
        <v>16</v>
      </c>
      <c r="Q16" s="170"/>
      <c r="R16" s="170"/>
      <c r="S16" s="170"/>
    </row>
    <row r="17" spans="1:20" s="1" customFormat="1" ht="12.75">
      <c r="A17" s="2">
        <v>1</v>
      </c>
      <c r="B17" s="3"/>
      <c r="C17" s="135" t="str">
        <f>A2</f>
        <v>Palīgēkas jumta seguma nomaiņa</v>
      </c>
      <c r="D17" s="136"/>
      <c r="E17" s="134"/>
      <c r="F17" s="16"/>
      <c r="G17" s="17"/>
      <c r="H17" s="17"/>
      <c r="I17" s="17"/>
      <c r="J17" s="17"/>
      <c r="K17" s="11"/>
      <c r="L17" s="12"/>
      <c r="M17" s="12"/>
      <c r="N17" s="12"/>
      <c r="O17" s="12"/>
      <c r="P17" s="11"/>
      <c r="Q17" s="171"/>
      <c r="R17" s="171"/>
      <c r="S17" s="171"/>
    </row>
    <row r="18" spans="1:20" s="1" customFormat="1" ht="25.5">
      <c r="A18" s="2">
        <f>A17+1</f>
        <v>2</v>
      </c>
      <c r="B18" s="28">
        <f t="shared" ref="B18:B69" si="0">IF(F18&gt;0,"Līg.c.",)</f>
        <v>0</v>
      </c>
      <c r="C18" s="172" t="s">
        <v>393</v>
      </c>
      <c r="D18" s="173" t="s">
        <v>380</v>
      </c>
      <c r="E18" s="174">
        <v>30</v>
      </c>
      <c r="F18" s="16"/>
      <c r="G18" s="17"/>
      <c r="H18" s="17"/>
      <c r="I18" s="17"/>
      <c r="J18" s="17"/>
      <c r="K18" s="11"/>
      <c r="L18" s="12">
        <f>ROUND(E18*F18,2)</f>
        <v>0</v>
      </c>
      <c r="M18" s="12">
        <f>ROUND(E18*H18,2)</f>
        <v>0</v>
      </c>
      <c r="N18" s="12">
        <f>ROUND(E18*I18,2)</f>
        <v>0</v>
      </c>
      <c r="O18" s="12">
        <f>ROUND(E18*J18,2)</f>
        <v>0</v>
      </c>
      <c r="P18" s="11">
        <f>SUM(M18:O18)</f>
        <v>0</v>
      </c>
      <c r="Q18" s="171"/>
      <c r="R18" s="171"/>
      <c r="S18" s="171"/>
    </row>
    <row r="19" spans="1:20" s="1" customFormat="1" ht="25.5">
      <c r="A19" s="2">
        <f t="shared" ref="A19:A68" si="1">A18+1</f>
        <v>3</v>
      </c>
      <c r="B19" s="3">
        <f t="shared" si="0"/>
        <v>0</v>
      </c>
      <c r="C19" s="172" t="s">
        <v>429</v>
      </c>
      <c r="D19" s="173" t="s">
        <v>380</v>
      </c>
      <c r="E19" s="174">
        <f>16.84*6.5*2</f>
        <v>218.92</v>
      </c>
      <c r="F19" s="16"/>
      <c r="G19" s="17"/>
      <c r="H19" s="17"/>
      <c r="I19" s="17"/>
      <c r="J19" s="17"/>
      <c r="K19" s="11"/>
      <c r="L19" s="12">
        <f>ROUND(E19*F19,2)</f>
        <v>0</v>
      </c>
      <c r="M19" s="12">
        <f>ROUND(E19*H19,2)</f>
        <v>0</v>
      </c>
      <c r="N19" s="12">
        <f>ROUND(E19*I19,2)</f>
        <v>0</v>
      </c>
      <c r="O19" s="12">
        <f>ROUND(E19*J19,2)</f>
        <v>0</v>
      </c>
      <c r="P19" s="11">
        <f>SUM(M19:O19)</f>
        <v>0</v>
      </c>
      <c r="Q19" s="171"/>
      <c r="R19" s="171"/>
      <c r="S19" s="171"/>
    </row>
    <row r="20" spans="1:20" s="1" customFormat="1" ht="12.75">
      <c r="A20" s="2">
        <f t="shared" si="1"/>
        <v>4</v>
      </c>
      <c r="B20" s="3">
        <f t="shared" ref="B20:B26" si="2">IF(F20&gt;0,"Līg.c.",)</f>
        <v>0</v>
      </c>
      <c r="C20" s="172" t="s">
        <v>394</v>
      </c>
      <c r="D20" s="173" t="s">
        <v>395</v>
      </c>
      <c r="E20" s="174">
        <f>E19/90</f>
        <v>2.4324444444444442</v>
      </c>
      <c r="F20" s="16"/>
      <c r="G20" s="17"/>
      <c r="H20" s="17"/>
      <c r="I20" s="17"/>
      <c r="J20" s="17"/>
      <c r="K20" s="11"/>
      <c r="L20" s="12">
        <f>ROUND(E20*F20,2)</f>
        <v>0</v>
      </c>
      <c r="M20" s="12">
        <f>ROUND(E20*H20,2)</f>
        <v>0</v>
      </c>
      <c r="N20" s="12">
        <f>ROUND(E20*I20,2)</f>
        <v>0</v>
      </c>
      <c r="O20" s="12">
        <f>ROUND(E20*J20,2)</f>
        <v>0</v>
      </c>
      <c r="P20" s="11">
        <f>SUM(M20:O20)</f>
        <v>0</v>
      </c>
      <c r="Q20" s="171"/>
      <c r="R20" s="171"/>
      <c r="S20" s="171"/>
    </row>
    <row r="21" spans="1:20" s="1" customFormat="1" ht="12.75">
      <c r="A21" s="2">
        <f t="shared" si="1"/>
        <v>5</v>
      </c>
      <c r="B21" s="3">
        <f t="shared" si="2"/>
        <v>0</v>
      </c>
      <c r="C21" s="172" t="s">
        <v>392</v>
      </c>
      <c r="D21" s="173" t="s">
        <v>379</v>
      </c>
      <c r="E21" s="174">
        <f>17+17+4*4</f>
        <v>50</v>
      </c>
      <c r="F21" s="16"/>
      <c r="G21" s="17"/>
      <c r="H21" s="17"/>
      <c r="I21" s="17"/>
      <c r="J21" s="17"/>
      <c r="K21" s="11"/>
      <c r="L21" s="12">
        <f t="shared" ref="L21:L25" si="3">ROUND(E21*F21,2)</f>
        <v>0</v>
      </c>
      <c r="M21" s="12">
        <f t="shared" ref="M21:M25" si="4">ROUND(E21*H21,2)</f>
        <v>0</v>
      </c>
      <c r="N21" s="12">
        <f t="shared" ref="N21:N25" si="5">ROUND(E21*I21,2)</f>
        <v>0</v>
      </c>
      <c r="O21" s="12">
        <f t="shared" ref="O21:O25" si="6">ROUND(E21*J21,2)</f>
        <v>0</v>
      </c>
      <c r="P21" s="11">
        <f t="shared" ref="P21:P25" si="7">SUM(M21:O21)</f>
        <v>0</v>
      </c>
    </row>
    <row r="22" spans="1:20" s="1" customFormat="1" ht="12.75">
      <c r="A22" s="2">
        <f t="shared" si="1"/>
        <v>6</v>
      </c>
      <c r="B22" s="3">
        <f t="shared" si="2"/>
        <v>0</v>
      </c>
      <c r="C22" s="172" t="s">
        <v>396</v>
      </c>
      <c r="D22" s="173" t="s">
        <v>380</v>
      </c>
      <c r="E22" s="174">
        <v>20.25</v>
      </c>
      <c r="F22" s="16"/>
      <c r="G22" s="17"/>
      <c r="H22" s="17"/>
      <c r="I22" s="17"/>
      <c r="J22" s="17"/>
      <c r="K22" s="11"/>
      <c r="L22" s="12">
        <f t="shared" si="3"/>
        <v>0</v>
      </c>
      <c r="M22" s="12">
        <f t="shared" si="4"/>
        <v>0</v>
      </c>
      <c r="N22" s="12">
        <f t="shared" si="5"/>
        <v>0</v>
      </c>
      <c r="O22" s="12">
        <f t="shared" si="6"/>
        <v>0</v>
      </c>
      <c r="P22" s="11">
        <f t="shared" si="7"/>
        <v>0</v>
      </c>
      <c r="T22" s="145"/>
    </row>
    <row r="23" spans="1:20" s="1" customFormat="1" ht="25.5">
      <c r="A23" s="2">
        <f t="shared" si="1"/>
        <v>7</v>
      </c>
      <c r="B23" s="3">
        <f t="shared" si="2"/>
        <v>0</v>
      </c>
      <c r="C23" s="172" t="s">
        <v>397</v>
      </c>
      <c r="D23" s="173" t="s">
        <v>380</v>
      </c>
      <c r="E23" s="174">
        <v>20.25</v>
      </c>
      <c r="F23" s="16"/>
      <c r="G23" s="17"/>
      <c r="H23" s="17"/>
      <c r="I23" s="17"/>
      <c r="J23" s="17"/>
      <c r="K23" s="11"/>
      <c r="L23" s="12">
        <f t="shared" si="3"/>
        <v>0</v>
      </c>
      <c r="M23" s="12">
        <f t="shared" si="4"/>
        <v>0</v>
      </c>
      <c r="N23" s="12">
        <f t="shared" si="5"/>
        <v>0</v>
      </c>
      <c r="O23" s="12">
        <f t="shared" si="6"/>
        <v>0</v>
      </c>
      <c r="P23" s="11">
        <f t="shared" si="7"/>
        <v>0</v>
      </c>
      <c r="T23" s="145"/>
    </row>
    <row r="24" spans="1:20" s="1" customFormat="1" ht="38.25">
      <c r="A24" s="2">
        <f t="shared" si="1"/>
        <v>8</v>
      </c>
      <c r="B24" s="3">
        <f t="shared" si="2"/>
        <v>0</v>
      </c>
      <c r="C24" s="172" t="s">
        <v>430</v>
      </c>
      <c r="D24" s="173" t="s">
        <v>377</v>
      </c>
      <c r="E24" s="174">
        <v>10</v>
      </c>
      <c r="F24" s="16"/>
      <c r="G24" s="17"/>
      <c r="H24" s="17"/>
      <c r="I24" s="17"/>
      <c r="J24" s="17"/>
      <c r="K24" s="11"/>
      <c r="L24" s="12">
        <f t="shared" si="3"/>
        <v>0</v>
      </c>
      <c r="M24" s="12">
        <f t="shared" si="4"/>
        <v>0</v>
      </c>
      <c r="N24" s="12">
        <f t="shared" si="5"/>
        <v>0</v>
      </c>
      <c r="O24" s="12">
        <f t="shared" si="6"/>
        <v>0</v>
      </c>
      <c r="P24" s="11">
        <f t="shared" si="7"/>
        <v>0</v>
      </c>
      <c r="T24" s="145"/>
    </row>
    <row r="25" spans="1:20" s="1" customFormat="1" ht="25.5">
      <c r="A25" s="2">
        <f t="shared" si="1"/>
        <v>9</v>
      </c>
      <c r="B25" s="3">
        <f t="shared" si="2"/>
        <v>0</v>
      </c>
      <c r="C25" s="172" t="s">
        <v>398</v>
      </c>
      <c r="D25" s="173" t="s">
        <v>378</v>
      </c>
      <c r="E25" s="174">
        <v>4</v>
      </c>
      <c r="F25" s="16"/>
      <c r="G25" s="17"/>
      <c r="H25" s="17"/>
      <c r="I25" s="17"/>
      <c r="J25" s="17"/>
      <c r="K25" s="11"/>
      <c r="L25" s="12">
        <f t="shared" si="3"/>
        <v>0</v>
      </c>
      <c r="M25" s="12">
        <f t="shared" si="4"/>
        <v>0</v>
      </c>
      <c r="N25" s="12">
        <f t="shared" si="5"/>
        <v>0</v>
      </c>
      <c r="O25" s="12">
        <f t="shared" si="6"/>
        <v>0</v>
      </c>
      <c r="P25" s="11">
        <f t="shared" si="7"/>
        <v>0</v>
      </c>
      <c r="T25" s="145"/>
    </row>
    <row r="26" spans="1:20" s="1" customFormat="1" ht="38.25">
      <c r="A26" s="2">
        <f t="shared" si="1"/>
        <v>10</v>
      </c>
      <c r="B26" s="3">
        <f t="shared" si="2"/>
        <v>0</v>
      </c>
      <c r="C26" s="172" t="s">
        <v>399</v>
      </c>
      <c r="D26" s="173" t="s">
        <v>380</v>
      </c>
      <c r="E26" s="174">
        <f>16.84*6.5*2</f>
        <v>218.92</v>
      </c>
      <c r="F26" s="16"/>
      <c r="G26" s="17"/>
      <c r="H26" s="17"/>
      <c r="I26" s="17"/>
      <c r="J26" s="17"/>
      <c r="K26" s="11"/>
      <c r="L26" s="12">
        <f>ROUND(E26*F26,2)</f>
        <v>0</v>
      </c>
      <c r="M26" s="12">
        <f>ROUND(E26*H26,2)</f>
        <v>0</v>
      </c>
      <c r="N26" s="12">
        <f>ROUND(E26*I26,2)</f>
        <v>0</v>
      </c>
      <c r="O26" s="12">
        <f>ROUND(E26*J26,2)</f>
        <v>0</v>
      </c>
      <c r="P26" s="11">
        <f>SUM(M26:O26)</f>
        <v>0</v>
      </c>
    </row>
    <row r="27" spans="1:20" s="1" customFormat="1" ht="12.75">
      <c r="A27" s="2">
        <f t="shared" si="1"/>
        <v>11</v>
      </c>
      <c r="B27" s="3">
        <f t="shared" ref="B27:B67" si="8">IF(F27&gt;0,"Līg.c.",)</f>
        <v>0</v>
      </c>
      <c r="C27" s="175" t="s">
        <v>400</v>
      </c>
      <c r="D27" s="173" t="s">
        <v>384</v>
      </c>
      <c r="E27" s="174">
        <v>0.8</v>
      </c>
      <c r="F27" s="16"/>
      <c r="G27" s="17"/>
      <c r="H27" s="17"/>
      <c r="I27" s="17"/>
      <c r="J27" s="17"/>
      <c r="K27" s="11"/>
      <c r="L27" s="12">
        <f t="shared" ref="L27:L66" si="9">ROUND(E27*F27,2)</f>
        <v>0</v>
      </c>
      <c r="M27" s="12">
        <f t="shared" ref="M27:M66" si="10">ROUND(E27*H27,2)</f>
        <v>0</v>
      </c>
      <c r="N27" s="12">
        <f t="shared" ref="N27:N66" si="11">ROUND(E27*I27,2)</f>
        <v>0</v>
      </c>
      <c r="O27" s="12">
        <f t="shared" ref="O27:O66" si="12">ROUND(E27*J27,2)</f>
        <v>0</v>
      </c>
      <c r="P27" s="11">
        <f t="shared" ref="P27:P66" si="13">SUM(M27:O27)</f>
        <v>0</v>
      </c>
      <c r="Q27" s="168"/>
    </row>
    <row r="28" spans="1:20" s="1" customFormat="1" ht="13.15" customHeight="1">
      <c r="A28" s="2">
        <f t="shared" si="1"/>
        <v>12</v>
      </c>
      <c r="B28" s="3">
        <f t="shared" ref="B28" si="14">IF(F28&gt;0,"Līg.c.",)</f>
        <v>0</v>
      </c>
      <c r="C28" s="175" t="s">
        <v>401</v>
      </c>
      <c r="D28" s="173" t="s">
        <v>378</v>
      </c>
      <c r="E28" s="174">
        <v>960</v>
      </c>
      <c r="F28" s="16"/>
      <c r="G28" s="17"/>
      <c r="H28" s="17"/>
      <c r="I28" s="17"/>
      <c r="J28" s="17"/>
      <c r="K28" s="11"/>
      <c r="L28" s="12">
        <f t="shared" si="9"/>
        <v>0</v>
      </c>
      <c r="M28" s="12">
        <f t="shared" si="10"/>
        <v>0</v>
      </c>
      <c r="N28" s="12">
        <f t="shared" si="11"/>
        <v>0</v>
      </c>
      <c r="O28" s="12">
        <f t="shared" si="12"/>
        <v>0</v>
      </c>
      <c r="P28" s="11">
        <f t="shared" si="13"/>
        <v>0</v>
      </c>
      <c r="T28" s="145"/>
    </row>
    <row r="29" spans="1:20" s="1" customFormat="1" ht="12.75">
      <c r="A29" s="2">
        <f t="shared" si="1"/>
        <v>13</v>
      </c>
      <c r="B29" s="3">
        <f t="shared" si="8"/>
        <v>0</v>
      </c>
      <c r="C29" s="175" t="s">
        <v>402</v>
      </c>
      <c r="D29" s="173" t="s">
        <v>377</v>
      </c>
      <c r="E29" s="174">
        <v>1</v>
      </c>
      <c r="F29" s="16"/>
      <c r="G29" s="17"/>
      <c r="H29" s="17"/>
      <c r="I29" s="17"/>
      <c r="J29" s="17"/>
      <c r="K29" s="11"/>
      <c r="L29" s="12">
        <f t="shared" si="9"/>
        <v>0</v>
      </c>
      <c r="M29" s="12">
        <f t="shared" si="10"/>
        <v>0</v>
      </c>
      <c r="N29" s="12">
        <f t="shared" si="11"/>
        <v>0</v>
      </c>
      <c r="O29" s="12">
        <f t="shared" si="12"/>
        <v>0</v>
      </c>
      <c r="P29" s="11">
        <f t="shared" si="13"/>
        <v>0</v>
      </c>
      <c r="T29" s="145"/>
    </row>
    <row r="30" spans="1:20" s="1" customFormat="1" ht="12.75">
      <c r="A30" s="2">
        <f t="shared" si="1"/>
        <v>14</v>
      </c>
      <c r="B30" s="3">
        <f t="shared" si="8"/>
        <v>0</v>
      </c>
      <c r="C30" s="172" t="s">
        <v>403</v>
      </c>
      <c r="D30" s="173" t="s">
        <v>378</v>
      </c>
      <c r="E30" s="174">
        <v>20</v>
      </c>
      <c r="F30" s="16"/>
      <c r="G30" s="17"/>
      <c r="H30" s="17"/>
      <c r="I30" s="17"/>
      <c r="J30" s="17"/>
      <c r="K30" s="11"/>
      <c r="L30" s="12">
        <f t="shared" si="9"/>
        <v>0</v>
      </c>
      <c r="M30" s="12">
        <f t="shared" si="10"/>
        <v>0</v>
      </c>
      <c r="N30" s="12">
        <f t="shared" si="11"/>
        <v>0</v>
      </c>
      <c r="O30" s="12">
        <f t="shared" si="12"/>
        <v>0</v>
      </c>
      <c r="P30" s="11">
        <f t="shared" si="13"/>
        <v>0</v>
      </c>
      <c r="T30" s="145"/>
    </row>
    <row r="31" spans="1:20" s="1" customFormat="1" ht="12.75">
      <c r="A31" s="2">
        <f t="shared" si="1"/>
        <v>15</v>
      </c>
      <c r="B31" s="3">
        <f t="shared" ref="B31:B42" si="15">IF(F31&gt;0,"Līg.c.",)</f>
        <v>0</v>
      </c>
      <c r="C31" s="175" t="s">
        <v>431</v>
      </c>
      <c r="D31" s="173" t="s">
        <v>384</v>
      </c>
      <c r="E31" s="174">
        <f>20*0.15*0.15*1</f>
        <v>0.44999999999999996</v>
      </c>
      <c r="F31" s="16"/>
      <c r="G31" s="17"/>
      <c r="H31" s="17"/>
      <c r="I31" s="17"/>
      <c r="J31" s="17"/>
      <c r="K31" s="11"/>
      <c r="L31" s="12">
        <f t="shared" si="9"/>
        <v>0</v>
      </c>
      <c r="M31" s="12">
        <f t="shared" si="10"/>
        <v>0</v>
      </c>
      <c r="N31" s="12">
        <f t="shared" si="11"/>
        <v>0</v>
      </c>
      <c r="O31" s="12">
        <f t="shared" si="12"/>
        <v>0</v>
      </c>
      <c r="P31" s="11">
        <f t="shared" si="13"/>
        <v>0</v>
      </c>
      <c r="T31" s="145"/>
    </row>
    <row r="32" spans="1:20" s="1" customFormat="1" ht="12.75">
      <c r="A32" s="2">
        <f t="shared" si="1"/>
        <v>16</v>
      </c>
      <c r="B32" s="3">
        <f t="shared" si="15"/>
        <v>0</v>
      </c>
      <c r="C32" s="175" t="s">
        <v>404</v>
      </c>
      <c r="D32" s="173" t="s">
        <v>378</v>
      </c>
      <c r="E32" s="174">
        <f>E33*10</f>
        <v>800</v>
      </c>
      <c r="F32" s="16"/>
      <c r="G32" s="17"/>
      <c r="H32" s="17"/>
      <c r="I32" s="17"/>
      <c r="J32" s="17"/>
      <c r="K32" s="11"/>
      <c r="L32" s="12">
        <f t="shared" si="9"/>
        <v>0</v>
      </c>
      <c r="M32" s="12">
        <f t="shared" si="10"/>
        <v>0</v>
      </c>
      <c r="N32" s="12">
        <f t="shared" si="11"/>
        <v>0</v>
      </c>
      <c r="O32" s="12">
        <f t="shared" si="12"/>
        <v>0</v>
      </c>
      <c r="P32" s="11">
        <f t="shared" si="13"/>
        <v>0</v>
      </c>
    </row>
    <row r="33" spans="1:20" s="1" customFormat="1" ht="12.75">
      <c r="A33" s="2">
        <f t="shared" si="1"/>
        <v>17</v>
      </c>
      <c r="B33" s="3">
        <f t="shared" si="15"/>
        <v>0</v>
      </c>
      <c r="C33" s="175" t="s">
        <v>405</v>
      </c>
      <c r="D33" s="173" t="s">
        <v>378</v>
      </c>
      <c r="E33" s="174">
        <f>20*4</f>
        <v>80</v>
      </c>
      <c r="F33" s="16"/>
      <c r="G33" s="17"/>
      <c r="H33" s="17"/>
      <c r="I33" s="17"/>
      <c r="J33" s="17"/>
      <c r="K33" s="11"/>
      <c r="L33" s="12">
        <f t="shared" si="9"/>
        <v>0</v>
      </c>
      <c r="M33" s="12">
        <f t="shared" si="10"/>
        <v>0</v>
      </c>
      <c r="N33" s="12">
        <f t="shared" si="11"/>
        <v>0</v>
      </c>
      <c r="O33" s="12">
        <f t="shared" si="12"/>
        <v>0</v>
      </c>
      <c r="P33" s="11">
        <f t="shared" si="13"/>
        <v>0</v>
      </c>
    </row>
    <row r="34" spans="1:20" s="1" customFormat="1" ht="12.75">
      <c r="A34" s="2">
        <f t="shared" si="1"/>
        <v>18</v>
      </c>
      <c r="B34" s="3">
        <f t="shared" si="15"/>
        <v>0</v>
      </c>
      <c r="C34" s="172" t="s">
        <v>406</v>
      </c>
      <c r="D34" s="173" t="s">
        <v>380</v>
      </c>
      <c r="E34" s="174">
        <f>16.84*6.5*2</f>
        <v>218.92</v>
      </c>
      <c r="F34" s="16"/>
      <c r="G34" s="17"/>
      <c r="H34" s="17"/>
      <c r="I34" s="17"/>
      <c r="J34" s="17"/>
      <c r="K34" s="11"/>
      <c r="L34" s="12">
        <f t="shared" si="9"/>
        <v>0</v>
      </c>
      <c r="M34" s="12">
        <f t="shared" si="10"/>
        <v>0</v>
      </c>
      <c r="N34" s="12">
        <f t="shared" si="11"/>
        <v>0</v>
      </c>
      <c r="O34" s="12">
        <f t="shared" si="12"/>
        <v>0</v>
      </c>
      <c r="P34" s="11">
        <f t="shared" si="13"/>
        <v>0</v>
      </c>
      <c r="T34" s="145"/>
    </row>
    <row r="35" spans="1:20" s="1" customFormat="1" ht="12.75">
      <c r="A35" s="2">
        <f t="shared" si="1"/>
        <v>19</v>
      </c>
      <c r="B35" s="3">
        <f t="shared" si="15"/>
        <v>0</v>
      </c>
      <c r="C35" s="175" t="s">
        <v>381</v>
      </c>
      <c r="D35" s="173" t="s">
        <v>380</v>
      </c>
      <c r="E35" s="174">
        <f>E34*1.15</f>
        <v>251.75799999999995</v>
      </c>
      <c r="F35" s="16"/>
      <c r="G35" s="17"/>
      <c r="H35" s="17"/>
      <c r="I35" s="17"/>
      <c r="J35" s="17"/>
      <c r="K35" s="11"/>
      <c r="L35" s="12">
        <f t="shared" si="9"/>
        <v>0</v>
      </c>
      <c r="M35" s="12">
        <f t="shared" si="10"/>
        <v>0</v>
      </c>
      <c r="N35" s="12">
        <f t="shared" si="11"/>
        <v>0</v>
      </c>
      <c r="O35" s="12">
        <f t="shared" si="12"/>
        <v>0</v>
      </c>
      <c r="P35" s="11">
        <f t="shared" si="13"/>
        <v>0</v>
      </c>
    </row>
    <row r="36" spans="1:20" s="1" customFormat="1" ht="12.75">
      <c r="A36" s="2">
        <f t="shared" si="1"/>
        <v>20</v>
      </c>
      <c r="B36" s="3">
        <f t="shared" si="15"/>
        <v>0</v>
      </c>
      <c r="C36" s="175" t="s">
        <v>383</v>
      </c>
      <c r="D36" s="173" t="s">
        <v>384</v>
      </c>
      <c r="E36" s="174">
        <v>0.18</v>
      </c>
      <c r="F36" s="16"/>
      <c r="G36" s="17"/>
      <c r="H36" s="17"/>
      <c r="I36" s="17"/>
      <c r="J36" s="17"/>
      <c r="K36" s="11"/>
      <c r="L36" s="12">
        <f t="shared" si="9"/>
        <v>0</v>
      </c>
      <c r="M36" s="12">
        <f t="shared" si="10"/>
        <v>0</v>
      </c>
      <c r="N36" s="12">
        <f t="shared" si="11"/>
        <v>0</v>
      </c>
      <c r="O36" s="12">
        <f t="shared" si="12"/>
        <v>0</v>
      </c>
      <c r="P36" s="11">
        <f t="shared" si="13"/>
        <v>0</v>
      </c>
    </row>
    <row r="37" spans="1:20" s="1" customFormat="1" ht="36" customHeight="1">
      <c r="A37" s="2">
        <f t="shared" si="1"/>
        <v>21</v>
      </c>
      <c r="B37" s="3">
        <f t="shared" si="15"/>
        <v>0</v>
      </c>
      <c r="C37" s="172" t="s">
        <v>437</v>
      </c>
      <c r="D37" s="173" t="s">
        <v>380</v>
      </c>
      <c r="E37" s="174">
        <f>16.84*2*0.8+6.5*0.8*4</f>
        <v>47.744</v>
      </c>
      <c r="F37" s="16"/>
      <c r="G37" s="17"/>
      <c r="H37" s="17"/>
      <c r="I37" s="17"/>
      <c r="J37" s="17"/>
      <c r="K37" s="11"/>
      <c r="L37" s="12">
        <f t="shared" si="9"/>
        <v>0</v>
      </c>
      <c r="M37" s="12">
        <f t="shared" si="10"/>
        <v>0</v>
      </c>
      <c r="N37" s="12">
        <f t="shared" si="11"/>
        <v>0</v>
      </c>
      <c r="O37" s="12">
        <f t="shared" si="12"/>
        <v>0</v>
      </c>
      <c r="P37" s="11">
        <f t="shared" si="13"/>
        <v>0</v>
      </c>
      <c r="T37" s="145"/>
    </row>
    <row r="38" spans="1:20" s="1" customFormat="1" ht="12.75">
      <c r="A38" s="2">
        <f t="shared" si="1"/>
        <v>22</v>
      </c>
      <c r="B38" s="3">
        <f t="shared" si="15"/>
        <v>0</v>
      </c>
      <c r="C38" s="175" t="s">
        <v>407</v>
      </c>
      <c r="D38" s="173" t="s">
        <v>380</v>
      </c>
      <c r="E38" s="174">
        <f>E37*1.15</f>
        <v>54.905599999999993</v>
      </c>
      <c r="F38" s="16"/>
      <c r="G38" s="17"/>
      <c r="H38" s="17"/>
      <c r="I38" s="17"/>
      <c r="J38" s="17"/>
      <c r="K38" s="11"/>
      <c r="L38" s="12">
        <f t="shared" si="9"/>
        <v>0</v>
      </c>
      <c r="M38" s="12">
        <f t="shared" si="10"/>
        <v>0</v>
      </c>
      <c r="N38" s="12">
        <f t="shared" si="11"/>
        <v>0</v>
      </c>
      <c r="O38" s="12">
        <f t="shared" si="12"/>
        <v>0</v>
      </c>
      <c r="P38" s="11">
        <f t="shared" si="13"/>
        <v>0</v>
      </c>
    </row>
    <row r="39" spans="1:20" s="1" customFormat="1" ht="12.75">
      <c r="A39" s="2">
        <f t="shared" si="1"/>
        <v>23</v>
      </c>
      <c r="B39" s="3">
        <f t="shared" si="15"/>
        <v>0</v>
      </c>
      <c r="C39" s="172" t="s">
        <v>408</v>
      </c>
      <c r="D39" s="173" t="s">
        <v>380</v>
      </c>
      <c r="E39" s="174">
        <f>16.84*6.5*2</f>
        <v>218.92</v>
      </c>
      <c r="F39" s="16"/>
      <c r="G39" s="17"/>
      <c r="H39" s="17"/>
      <c r="I39" s="17"/>
      <c r="J39" s="17"/>
      <c r="K39" s="11"/>
      <c r="L39" s="12">
        <f t="shared" si="9"/>
        <v>0</v>
      </c>
      <c r="M39" s="12">
        <f t="shared" si="10"/>
        <v>0</v>
      </c>
      <c r="N39" s="12">
        <f t="shared" si="11"/>
        <v>0</v>
      </c>
      <c r="O39" s="12">
        <f t="shared" si="12"/>
        <v>0</v>
      </c>
      <c r="P39" s="11">
        <f t="shared" si="13"/>
        <v>0</v>
      </c>
    </row>
    <row r="40" spans="1:20" s="1" customFormat="1" ht="12.75">
      <c r="A40" s="2">
        <f t="shared" si="1"/>
        <v>24</v>
      </c>
      <c r="B40" s="3">
        <f t="shared" si="15"/>
        <v>0</v>
      </c>
      <c r="C40" s="175" t="s">
        <v>409</v>
      </c>
      <c r="D40" s="173" t="s">
        <v>384</v>
      </c>
      <c r="E40" s="174">
        <f>E39/0.3*0.03*0.1*1.3</f>
        <v>2.8459600000000003</v>
      </c>
      <c r="F40" s="16"/>
      <c r="G40" s="17"/>
      <c r="H40" s="17"/>
      <c r="I40" s="17"/>
      <c r="J40" s="17"/>
      <c r="K40" s="11"/>
      <c r="L40" s="12">
        <f t="shared" si="9"/>
        <v>0</v>
      </c>
      <c r="M40" s="12">
        <f t="shared" si="10"/>
        <v>0</v>
      </c>
      <c r="N40" s="12">
        <f t="shared" si="11"/>
        <v>0</v>
      </c>
      <c r="O40" s="12">
        <f t="shared" si="12"/>
        <v>0</v>
      </c>
      <c r="P40" s="11">
        <f t="shared" si="13"/>
        <v>0</v>
      </c>
      <c r="T40" s="145"/>
    </row>
    <row r="41" spans="1:20" s="1" customFormat="1" ht="12.75">
      <c r="A41" s="2">
        <f t="shared" si="1"/>
        <v>25</v>
      </c>
      <c r="B41" s="3">
        <f t="shared" si="15"/>
        <v>0</v>
      </c>
      <c r="C41" s="172" t="s">
        <v>385</v>
      </c>
      <c r="D41" s="173" t="s">
        <v>380</v>
      </c>
      <c r="E41" s="174">
        <v>218.92</v>
      </c>
      <c r="F41" s="16"/>
      <c r="G41" s="17"/>
      <c r="H41" s="17"/>
      <c r="I41" s="17"/>
      <c r="J41" s="17"/>
      <c r="K41" s="11"/>
      <c r="L41" s="12">
        <f t="shared" si="9"/>
        <v>0</v>
      </c>
      <c r="M41" s="12">
        <f t="shared" si="10"/>
        <v>0</v>
      </c>
      <c r="N41" s="12">
        <f t="shared" si="11"/>
        <v>0</v>
      </c>
      <c r="O41" s="12">
        <f t="shared" si="12"/>
        <v>0</v>
      </c>
      <c r="P41" s="11">
        <f t="shared" si="13"/>
        <v>0</v>
      </c>
    </row>
    <row r="42" spans="1:20" s="1" customFormat="1" ht="12.75">
      <c r="A42" s="2">
        <f t="shared" si="1"/>
        <v>26</v>
      </c>
      <c r="B42" s="3">
        <f t="shared" si="15"/>
        <v>0</v>
      </c>
      <c r="C42" s="175" t="s">
        <v>410</v>
      </c>
      <c r="D42" s="173" t="s">
        <v>380</v>
      </c>
      <c r="E42" s="174">
        <f>E41*1.1</f>
        <v>240.81200000000001</v>
      </c>
      <c r="F42" s="16"/>
      <c r="G42" s="17"/>
      <c r="H42" s="17"/>
      <c r="I42" s="17"/>
      <c r="J42" s="17"/>
      <c r="K42" s="11"/>
      <c r="L42" s="12">
        <f t="shared" si="9"/>
        <v>0</v>
      </c>
      <c r="M42" s="12">
        <f t="shared" si="10"/>
        <v>0</v>
      </c>
      <c r="N42" s="12">
        <f t="shared" si="11"/>
        <v>0</v>
      </c>
      <c r="O42" s="12">
        <f t="shared" si="12"/>
        <v>0</v>
      </c>
      <c r="P42" s="11">
        <f t="shared" si="13"/>
        <v>0</v>
      </c>
    </row>
    <row r="43" spans="1:20" s="1" customFormat="1" ht="12.75">
      <c r="A43" s="2">
        <f t="shared" si="1"/>
        <v>27</v>
      </c>
      <c r="B43" s="3">
        <f t="shared" si="8"/>
        <v>0</v>
      </c>
      <c r="C43" s="175" t="s">
        <v>411</v>
      </c>
      <c r="D43" s="173" t="s">
        <v>377</v>
      </c>
      <c r="E43" s="174">
        <v>1</v>
      </c>
      <c r="F43" s="16"/>
      <c r="G43" s="17"/>
      <c r="H43" s="17"/>
      <c r="I43" s="17"/>
      <c r="J43" s="17"/>
      <c r="K43" s="11"/>
      <c r="L43" s="12">
        <f t="shared" si="9"/>
        <v>0</v>
      </c>
      <c r="M43" s="12">
        <f t="shared" si="10"/>
        <v>0</v>
      </c>
      <c r="N43" s="12">
        <f t="shared" si="11"/>
        <v>0</v>
      </c>
      <c r="O43" s="12">
        <f t="shared" si="12"/>
        <v>0</v>
      </c>
      <c r="P43" s="11">
        <f t="shared" si="13"/>
        <v>0</v>
      </c>
      <c r="T43" s="145"/>
    </row>
    <row r="44" spans="1:20" s="1" customFormat="1" ht="12.75">
      <c r="A44" s="2">
        <f t="shared" si="1"/>
        <v>28</v>
      </c>
      <c r="B44" s="3">
        <f t="shared" si="8"/>
        <v>0</v>
      </c>
      <c r="C44" s="172" t="s">
        <v>412</v>
      </c>
      <c r="D44" s="173" t="s">
        <v>379</v>
      </c>
      <c r="E44" s="174">
        <f>E45+E46+E47</f>
        <v>77</v>
      </c>
      <c r="F44" s="16"/>
      <c r="G44" s="17"/>
      <c r="H44" s="17"/>
      <c r="I44" s="17"/>
      <c r="J44" s="17"/>
      <c r="K44" s="11"/>
      <c r="L44" s="12">
        <f t="shared" si="9"/>
        <v>0</v>
      </c>
      <c r="M44" s="12">
        <f t="shared" si="10"/>
        <v>0</v>
      </c>
      <c r="N44" s="12">
        <f t="shared" si="11"/>
        <v>0</v>
      </c>
      <c r="O44" s="12">
        <f t="shared" si="12"/>
        <v>0</v>
      </c>
      <c r="P44" s="11">
        <f t="shared" si="13"/>
        <v>0</v>
      </c>
    </row>
    <row r="45" spans="1:20" s="1" customFormat="1" ht="12.75">
      <c r="A45" s="2">
        <f t="shared" si="1"/>
        <v>29</v>
      </c>
      <c r="B45" s="3">
        <f t="shared" si="8"/>
        <v>0</v>
      </c>
      <c r="C45" s="175" t="s">
        <v>415</v>
      </c>
      <c r="D45" s="173" t="s">
        <v>379</v>
      </c>
      <c r="E45" s="174">
        <f>17</f>
        <v>17</v>
      </c>
      <c r="F45" s="16"/>
      <c r="G45" s="17"/>
      <c r="H45" s="17"/>
      <c r="I45" s="17"/>
      <c r="J45" s="17"/>
      <c r="K45" s="11"/>
      <c r="L45" s="12">
        <f t="shared" si="9"/>
        <v>0</v>
      </c>
      <c r="M45" s="12">
        <f t="shared" si="10"/>
        <v>0</v>
      </c>
      <c r="N45" s="12">
        <f t="shared" si="11"/>
        <v>0</v>
      </c>
      <c r="O45" s="12">
        <f t="shared" si="12"/>
        <v>0</v>
      </c>
      <c r="P45" s="11">
        <f t="shared" si="13"/>
        <v>0</v>
      </c>
    </row>
    <row r="46" spans="1:20" s="1" customFormat="1" ht="12.75">
      <c r="A46" s="2">
        <f t="shared" si="1"/>
        <v>30</v>
      </c>
      <c r="B46" s="3">
        <f t="shared" ref="B46:B48" si="16">IF(F46&gt;0,"Līg.c.",)</f>
        <v>0</v>
      </c>
      <c r="C46" s="175" t="s">
        <v>413</v>
      </c>
      <c r="D46" s="173" t="s">
        <v>379</v>
      </c>
      <c r="E46" s="174">
        <f>6.5*4</f>
        <v>26</v>
      </c>
      <c r="F46" s="16"/>
      <c r="G46" s="17"/>
      <c r="H46" s="17"/>
      <c r="I46" s="17"/>
      <c r="J46" s="17"/>
      <c r="K46" s="11"/>
      <c r="L46" s="12">
        <f t="shared" si="9"/>
        <v>0</v>
      </c>
      <c r="M46" s="12">
        <f t="shared" si="10"/>
        <v>0</v>
      </c>
      <c r="N46" s="12">
        <f t="shared" si="11"/>
        <v>0</v>
      </c>
      <c r="O46" s="12">
        <f t="shared" si="12"/>
        <v>0</v>
      </c>
      <c r="P46" s="11">
        <f t="shared" si="13"/>
        <v>0</v>
      </c>
      <c r="T46" s="145"/>
    </row>
    <row r="47" spans="1:20" s="1" customFormat="1" ht="12.75">
      <c r="A47" s="2">
        <f t="shared" si="1"/>
        <v>31</v>
      </c>
      <c r="B47" s="3">
        <f t="shared" si="16"/>
        <v>0</v>
      </c>
      <c r="C47" s="175" t="s">
        <v>414</v>
      </c>
      <c r="D47" s="173" t="s">
        <v>379</v>
      </c>
      <c r="E47" s="174">
        <f>17*2</f>
        <v>34</v>
      </c>
      <c r="F47" s="16"/>
      <c r="G47" s="17"/>
      <c r="H47" s="17"/>
      <c r="I47" s="17"/>
      <c r="J47" s="17"/>
      <c r="K47" s="11"/>
      <c r="L47" s="12">
        <f t="shared" si="9"/>
        <v>0</v>
      </c>
      <c r="M47" s="12">
        <f t="shared" si="10"/>
        <v>0</v>
      </c>
      <c r="N47" s="12">
        <f t="shared" si="11"/>
        <v>0</v>
      </c>
      <c r="O47" s="12">
        <f t="shared" si="12"/>
        <v>0</v>
      </c>
      <c r="P47" s="11">
        <f t="shared" si="13"/>
        <v>0</v>
      </c>
    </row>
    <row r="48" spans="1:20" s="1" customFormat="1" ht="12.75">
      <c r="A48" s="2">
        <f t="shared" si="1"/>
        <v>32</v>
      </c>
      <c r="B48" s="3">
        <f t="shared" si="16"/>
        <v>0</v>
      </c>
      <c r="C48" s="175" t="s">
        <v>416</v>
      </c>
      <c r="D48" s="173" t="s">
        <v>379</v>
      </c>
      <c r="E48" s="174">
        <f>9.5+9.5</f>
        <v>19</v>
      </c>
      <c r="F48" s="16"/>
      <c r="G48" s="17"/>
      <c r="H48" s="17"/>
      <c r="I48" s="17"/>
      <c r="J48" s="17"/>
      <c r="K48" s="11"/>
      <c r="L48" s="12">
        <f t="shared" si="9"/>
        <v>0</v>
      </c>
      <c r="M48" s="12">
        <f t="shared" si="10"/>
        <v>0</v>
      </c>
      <c r="N48" s="12">
        <f t="shared" si="11"/>
        <v>0</v>
      </c>
      <c r="O48" s="12">
        <f t="shared" si="12"/>
        <v>0</v>
      </c>
      <c r="P48" s="11">
        <f t="shared" si="13"/>
        <v>0</v>
      </c>
    </row>
    <row r="49" spans="1:20" s="1" customFormat="1" ht="12.75">
      <c r="A49" s="2">
        <f t="shared" si="1"/>
        <v>33</v>
      </c>
      <c r="B49" s="3">
        <f t="shared" ref="B49:B66" si="17">IF(F49&gt;0,"Līg.c.",)</f>
        <v>0</v>
      </c>
      <c r="C49" s="172" t="s">
        <v>417</v>
      </c>
      <c r="D49" s="173" t="s">
        <v>386</v>
      </c>
      <c r="E49" s="174">
        <f>17*2+4*4</f>
        <v>50</v>
      </c>
      <c r="F49" s="16"/>
      <c r="G49" s="17"/>
      <c r="H49" s="17"/>
      <c r="I49" s="17"/>
      <c r="J49" s="17"/>
      <c r="K49" s="11"/>
      <c r="L49" s="12">
        <f t="shared" si="9"/>
        <v>0</v>
      </c>
      <c r="M49" s="12">
        <f t="shared" si="10"/>
        <v>0</v>
      </c>
      <c r="N49" s="12">
        <f t="shared" si="11"/>
        <v>0</v>
      </c>
      <c r="O49" s="12">
        <f t="shared" si="12"/>
        <v>0</v>
      </c>
      <c r="P49" s="11">
        <f t="shared" si="13"/>
        <v>0</v>
      </c>
      <c r="T49" s="145"/>
    </row>
    <row r="50" spans="1:20" s="1" customFormat="1" ht="12.75">
      <c r="A50" s="2">
        <f t="shared" si="1"/>
        <v>34</v>
      </c>
      <c r="B50" s="3">
        <f t="shared" si="17"/>
        <v>0</v>
      </c>
      <c r="C50" s="175" t="s">
        <v>387</v>
      </c>
      <c r="D50" s="173" t="s">
        <v>379</v>
      </c>
      <c r="E50" s="174">
        <f>17*2</f>
        <v>34</v>
      </c>
      <c r="F50" s="16"/>
      <c r="G50" s="17"/>
      <c r="H50" s="17"/>
      <c r="I50" s="17"/>
      <c r="J50" s="17"/>
      <c r="K50" s="11"/>
      <c r="L50" s="12">
        <f t="shared" si="9"/>
        <v>0</v>
      </c>
      <c r="M50" s="12">
        <f t="shared" si="10"/>
        <v>0</v>
      </c>
      <c r="N50" s="12">
        <f t="shared" si="11"/>
        <v>0</v>
      </c>
      <c r="O50" s="12">
        <f t="shared" si="12"/>
        <v>0</v>
      </c>
      <c r="P50" s="11">
        <f t="shared" si="13"/>
        <v>0</v>
      </c>
    </row>
    <row r="51" spans="1:20" s="1" customFormat="1" ht="12.75">
      <c r="A51" s="2">
        <f t="shared" si="1"/>
        <v>35</v>
      </c>
      <c r="B51" s="3">
        <f t="shared" si="17"/>
        <v>0</v>
      </c>
      <c r="C51" s="175" t="s">
        <v>418</v>
      </c>
      <c r="D51" s="173" t="s">
        <v>382</v>
      </c>
      <c r="E51" s="174">
        <f>14*2</f>
        <v>28</v>
      </c>
      <c r="F51" s="16"/>
      <c r="G51" s="17"/>
      <c r="H51" s="17"/>
      <c r="I51" s="17"/>
      <c r="J51" s="17"/>
      <c r="K51" s="11"/>
      <c r="L51" s="12">
        <f t="shared" si="9"/>
        <v>0</v>
      </c>
      <c r="M51" s="12">
        <f t="shared" si="10"/>
        <v>0</v>
      </c>
      <c r="N51" s="12">
        <f t="shared" si="11"/>
        <v>0</v>
      </c>
      <c r="O51" s="12">
        <f t="shared" si="12"/>
        <v>0</v>
      </c>
      <c r="P51" s="11">
        <f t="shared" si="13"/>
        <v>0</v>
      </c>
    </row>
    <row r="52" spans="1:20" s="1" customFormat="1" ht="12.75">
      <c r="A52" s="2">
        <f t="shared" si="1"/>
        <v>36</v>
      </c>
      <c r="B52" s="3">
        <f t="shared" ref="B52:B63" si="18">IF(F52&gt;0,"Līg.c.",)</f>
        <v>0</v>
      </c>
      <c r="C52" s="175" t="s">
        <v>388</v>
      </c>
      <c r="D52" s="173" t="s">
        <v>382</v>
      </c>
      <c r="E52" s="174">
        <v>4</v>
      </c>
      <c r="F52" s="16"/>
      <c r="G52" s="17"/>
      <c r="H52" s="17"/>
      <c r="I52" s="17"/>
      <c r="J52" s="17"/>
      <c r="K52" s="11"/>
      <c r="L52" s="12">
        <f t="shared" ref="L52:L56" si="19">ROUND(E52*F52,2)</f>
        <v>0</v>
      </c>
      <c r="M52" s="12">
        <f t="shared" ref="M52:M56" si="20">ROUND(E52*H52,2)</f>
        <v>0</v>
      </c>
      <c r="N52" s="12">
        <f t="shared" ref="N52:N56" si="21">ROUND(E52*I52,2)</f>
        <v>0</v>
      </c>
      <c r="O52" s="12">
        <f t="shared" ref="O52:O56" si="22">ROUND(E52*J52,2)</f>
        <v>0</v>
      </c>
      <c r="P52" s="11">
        <f t="shared" ref="P52:P56" si="23">SUM(M52:O52)</f>
        <v>0</v>
      </c>
      <c r="T52" s="145"/>
    </row>
    <row r="53" spans="1:20" s="1" customFormat="1" ht="12.75">
      <c r="A53" s="2">
        <f t="shared" si="1"/>
        <v>37</v>
      </c>
      <c r="B53" s="3">
        <f t="shared" si="18"/>
        <v>0</v>
      </c>
      <c r="C53" s="175" t="s">
        <v>389</v>
      </c>
      <c r="D53" s="173" t="s">
        <v>382</v>
      </c>
      <c r="E53" s="174">
        <v>4</v>
      </c>
      <c r="F53" s="16"/>
      <c r="G53" s="17"/>
      <c r="H53" s="17"/>
      <c r="I53" s="17"/>
      <c r="J53" s="17"/>
      <c r="K53" s="11"/>
      <c r="L53" s="12">
        <f t="shared" si="19"/>
        <v>0</v>
      </c>
      <c r="M53" s="12">
        <f t="shared" si="20"/>
        <v>0</v>
      </c>
      <c r="N53" s="12">
        <f t="shared" si="21"/>
        <v>0</v>
      </c>
      <c r="O53" s="12">
        <f t="shared" si="22"/>
        <v>0</v>
      </c>
      <c r="P53" s="11">
        <f t="shared" si="23"/>
        <v>0</v>
      </c>
    </row>
    <row r="54" spans="1:20" s="1" customFormat="1" ht="12.75">
      <c r="A54" s="2">
        <f t="shared" si="1"/>
        <v>38</v>
      </c>
      <c r="B54" s="3">
        <f t="shared" si="18"/>
        <v>0</v>
      </c>
      <c r="C54" s="175" t="s">
        <v>390</v>
      </c>
      <c r="D54" s="173" t="s">
        <v>379</v>
      </c>
      <c r="E54" s="174">
        <f>4*4</f>
        <v>16</v>
      </c>
      <c r="F54" s="16"/>
      <c r="G54" s="17"/>
      <c r="H54" s="17"/>
      <c r="I54" s="17"/>
      <c r="J54" s="17"/>
      <c r="K54" s="11"/>
      <c r="L54" s="12">
        <f t="shared" si="19"/>
        <v>0</v>
      </c>
      <c r="M54" s="12">
        <f t="shared" si="20"/>
        <v>0</v>
      </c>
      <c r="N54" s="12">
        <f t="shared" si="21"/>
        <v>0</v>
      </c>
      <c r="O54" s="12">
        <f t="shared" si="22"/>
        <v>0</v>
      </c>
      <c r="P54" s="11">
        <f t="shared" si="23"/>
        <v>0</v>
      </c>
    </row>
    <row r="55" spans="1:20" s="1" customFormat="1" ht="12.75">
      <c r="A55" s="2">
        <f t="shared" si="1"/>
        <v>39</v>
      </c>
      <c r="B55" s="3">
        <f t="shared" si="18"/>
        <v>0</v>
      </c>
      <c r="C55" s="175" t="s">
        <v>391</v>
      </c>
      <c r="D55" s="173" t="s">
        <v>382</v>
      </c>
      <c r="E55" s="174">
        <v>16</v>
      </c>
      <c r="F55" s="16"/>
      <c r="G55" s="17"/>
      <c r="H55" s="17"/>
      <c r="I55" s="17"/>
      <c r="J55" s="17"/>
      <c r="K55" s="11"/>
      <c r="L55" s="12">
        <f t="shared" si="19"/>
        <v>0</v>
      </c>
      <c r="M55" s="12">
        <f t="shared" si="20"/>
        <v>0</v>
      </c>
      <c r="N55" s="12">
        <f t="shared" si="21"/>
        <v>0</v>
      </c>
      <c r="O55" s="12">
        <f t="shared" si="22"/>
        <v>0</v>
      </c>
      <c r="P55" s="11">
        <f t="shared" si="23"/>
        <v>0</v>
      </c>
      <c r="T55" s="145"/>
    </row>
    <row r="56" spans="1:20" s="1" customFormat="1" ht="12.75">
      <c r="A56" s="2">
        <f t="shared" si="1"/>
        <v>40</v>
      </c>
      <c r="B56" s="3">
        <f t="shared" si="18"/>
        <v>0</v>
      </c>
      <c r="C56" s="175" t="s">
        <v>411</v>
      </c>
      <c r="D56" s="173" t="s">
        <v>377</v>
      </c>
      <c r="E56" s="174">
        <v>1</v>
      </c>
      <c r="F56" s="16"/>
      <c r="G56" s="17"/>
      <c r="H56" s="17"/>
      <c r="I56" s="17"/>
      <c r="J56" s="17"/>
      <c r="K56" s="11"/>
      <c r="L56" s="12">
        <f t="shared" si="19"/>
        <v>0</v>
      </c>
      <c r="M56" s="12">
        <f t="shared" si="20"/>
        <v>0</v>
      </c>
      <c r="N56" s="12">
        <f t="shared" si="21"/>
        <v>0</v>
      </c>
      <c r="O56" s="12">
        <f t="shared" si="22"/>
        <v>0</v>
      </c>
      <c r="P56" s="11">
        <f t="shared" si="23"/>
        <v>0</v>
      </c>
      <c r="Q56" s="168"/>
    </row>
    <row r="57" spans="1:20" s="1" customFormat="1" ht="12.75">
      <c r="A57" s="2">
        <f t="shared" si="1"/>
        <v>41</v>
      </c>
      <c r="B57" s="3">
        <f t="shared" ref="B57:B62" si="24">IF(F57&gt;0,"Līg.c.",)</f>
        <v>0</v>
      </c>
      <c r="C57" s="176" t="s">
        <v>419</v>
      </c>
      <c r="D57" s="173" t="s">
        <v>380</v>
      </c>
      <c r="E57" s="174">
        <f>20*2</f>
        <v>40</v>
      </c>
      <c r="F57" s="16"/>
      <c r="G57" s="17"/>
      <c r="H57" s="17"/>
      <c r="I57" s="17"/>
      <c r="J57" s="17"/>
      <c r="K57" s="11"/>
      <c r="L57" s="12">
        <f t="shared" ref="L57:L65" si="25">ROUND(E57*F57,2)</f>
        <v>0</v>
      </c>
      <c r="M57" s="12">
        <f t="shared" ref="M57:M65" si="26">ROUND(E57*H57,2)</f>
        <v>0</v>
      </c>
      <c r="N57" s="12">
        <f t="shared" ref="N57:N65" si="27">ROUND(E57*I57,2)</f>
        <v>0</v>
      </c>
      <c r="O57" s="12">
        <f t="shared" ref="O57:O65" si="28">ROUND(E57*J57,2)</f>
        <v>0</v>
      </c>
      <c r="P57" s="11">
        <f t="shared" ref="P57:P65" si="29">SUM(M57:O57)</f>
        <v>0</v>
      </c>
    </row>
    <row r="58" spans="1:20" s="1" customFormat="1" ht="12.75">
      <c r="A58" s="2">
        <f t="shared" si="1"/>
        <v>42</v>
      </c>
      <c r="B58" s="3">
        <f t="shared" si="24"/>
        <v>0</v>
      </c>
      <c r="C58" s="153" t="s">
        <v>420</v>
      </c>
      <c r="D58" s="148" t="s">
        <v>380</v>
      </c>
      <c r="E58" s="149">
        <f>E57*1.1</f>
        <v>44</v>
      </c>
      <c r="F58" s="16"/>
      <c r="G58" s="17"/>
      <c r="H58" s="17"/>
      <c r="I58" s="17"/>
      <c r="J58" s="17"/>
      <c r="K58" s="11"/>
      <c r="L58" s="12">
        <f t="shared" si="25"/>
        <v>0</v>
      </c>
      <c r="M58" s="12">
        <f t="shared" si="26"/>
        <v>0</v>
      </c>
      <c r="N58" s="12">
        <f t="shared" si="27"/>
        <v>0</v>
      </c>
      <c r="O58" s="12">
        <f t="shared" si="28"/>
        <v>0</v>
      </c>
      <c r="P58" s="11">
        <f t="shared" si="29"/>
        <v>0</v>
      </c>
      <c r="T58" s="145"/>
    </row>
    <row r="59" spans="1:20" s="1" customFormat="1" ht="12.75">
      <c r="A59" s="2">
        <f t="shared" si="1"/>
        <v>43</v>
      </c>
      <c r="B59" s="3">
        <f t="shared" si="24"/>
        <v>0</v>
      </c>
      <c r="C59" s="175" t="s">
        <v>428</v>
      </c>
      <c r="D59" s="173" t="s">
        <v>379</v>
      </c>
      <c r="E59" s="174">
        <f>9.5*2</f>
        <v>19</v>
      </c>
      <c r="F59" s="16"/>
      <c r="G59" s="17"/>
      <c r="H59" s="17"/>
      <c r="I59" s="17"/>
      <c r="J59" s="17"/>
      <c r="K59" s="11"/>
      <c r="L59" s="12">
        <f t="shared" si="25"/>
        <v>0</v>
      </c>
      <c r="M59" s="12">
        <f t="shared" si="26"/>
        <v>0</v>
      </c>
      <c r="N59" s="12">
        <f t="shared" si="27"/>
        <v>0</v>
      </c>
      <c r="O59" s="12">
        <f t="shared" si="28"/>
        <v>0</v>
      </c>
      <c r="P59" s="11">
        <f t="shared" si="29"/>
        <v>0</v>
      </c>
    </row>
    <row r="60" spans="1:20" s="1" customFormat="1" ht="12.75">
      <c r="A60" s="2">
        <f t="shared" si="1"/>
        <v>44</v>
      </c>
      <c r="B60" s="3">
        <f t="shared" si="24"/>
        <v>0</v>
      </c>
      <c r="C60" s="175" t="s">
        <v>411</v>
      </c>
      <c r="D60" s="173" t="s">
        <v>377</v>
      </c>
      <c r="E60" s="174">
        <v>1</v>
      </c>
      <c r="F60" s="16"/>
      <c r="G60" s="17"/>
      <c r="H60" s="17"/>
      <c r="I60" s="17"/>
      <c r="J60" s="17"/>
      <c r="K60" s="11"/>
      <c r="L60" s="12">
        <f t="shared" si="25"/>
        <v>0</v>
      </c>
      <c r="M60" s="12">
        <f t="shared" si="26"/>
        <v>0</v>
      </c>
      <c r="N60" s="12">
        <f t="shared" si="27"/>
        <v>0</v>
      </c>
      <c r="O60" s="12">
        <f t="shared" si="28"/>
        <v>0</v>
      </c>
      <c r="P60" s="11">
        <f t="shared" si="29"/>
        <v>0</v>
      </c>
    </row>
    <row r="61" spans="1:20" s="1" customFormat="1" ht="13.5" thickBot="1">
      <c r="A61" s="2">
        <f t="shared" si="1"/>
        <v>45</v>
      </c>
      <c r="B61" s="3">
        <f t="shared" si="24"/>
        <v>0</v>
      </c>
      <c r="C61" s="150" t="s">
        <v>421</v>
      </c>
      <c r="D61" s="148" t="s">
        <v>380</v>
      </c>
      <c r="E61" s="149">
        <v>136</v>
      </c>
      <c r="F61" s="16"/>
      <c r="G61" s="17"/>
      <c r="H61" s="17"/>
      <c r="I61" s="17"/>
      <c r="J61" s="17"/>
      <c r="K61" s="11"/>
      <c r="L61" s="12">
        <f t="shared" si="25"/>
        <v>0</v>
      </c>
      <c r="M61" s="12">
        <f t="shared" si="26"/>
        <v>0</v>
      </c>
      <c r="N61" s="12">
        <f t="shared" si="27"/>
        <v>0</v>
      </c>
      <c r="O61" s="12">
        <f t="shared" si="28"/>
        <v>0</v>
      </c>
      <c r="P61" s="11">
        <f t="shared" si="29"/>
        <v>0</v>
      </c>
      <c r="T61" s="145"/>
    </row>
    <row r="62" spans="1:20" s="1" customFormat="1" ht="12.75" hidden="1">
      <c r="A62" s="2">
        <f t="shared" si="1"/>
        <v>46</v>
      </c>
      <c r="B62" s="3">
        <f t="shared" si="24"/>
        <v>0</v>
      </c>
      <c r="C62" s="150"/>
      <c r="D62" s="148"/>
      <c r="E62" s="149"/>
      <c r="F62" s="16"/>
      <c r="G62" s="17">
        <f>IF(F62&gt;0,KOPS!$L$14,)</f>
        <v>0</v>
      </c>
      <c r="H62" s="17">
        <f t="shared" ref="H62:H65" si="30">ROUND(G62*F62,2)</f>
        <v>0</v>
      </c>
      <c r="I62" s="17"/>
      <c r="J62" s="17"/>
      <c r="K62" s="11">
        <f t="shared" ref="K62:K65" si="31">SUM(H62:J62)</f>
        <v>0</v>
      </c>
      <c r="L62" s="12">
        <f t="shared" si="25"/>
        <v>0</v>
      </c>
      <c r="M62" s="12">
        <f t="shared" si="26"/>
        <v>0</v>
      </c>
      <c r="N62" s="12">
        <f t="shared" si="27"/>
        <v>0</v>
      </c>
      <c r="O62" s="12">
        <f t="shared" si="28"/>
        <v>0</v>
      </c>
      <c r="P62" s="11">
        <f t="shared" si="29"/>
        <v>0</v>
      </c>
    </row>
    <row r="63" spans="1:20" s="1" customFormat="1" ht="12.75" hidden="1">
      <c r="A63" s="2">
        <f t="shared" si="1"/>
        <v>47</v>
      </c>
      <c r="B63" s="3">
        <f t="shared" si="18"/>
        <v>0</v>
      </c>
      <c r="C63" s="150"/>
      <c r="D63" s="148"/>
      <c r="E63" s="149"/>
      <c r="F63" s="16"/>
      <c r="G63" s="17">
        <f>IF(F63&gt;0,KOPS!$L$14,)</f>
        <v>0</v>
      </c>
      <c r="H63" s="17">
        <f t="shared" si="30"/>
        <v>0</v>
      </c>
      <c r="I63" s="17"/>
      <c r="J63" s="17"/>
      <c r="K63" s="11">
        <f t="shared" si="31"/>
        <v>0</v>
      </c>
      <c r="L63" s="12">
        <f t="shared" si="25"/>
        <v>0</v>
      </c>
      <c r="M63" s="12">
        <f t="shared" si="26"/>
        <v>0</v>
      </c>
      <c r="N63" s="12">
        <f t="shared" si="27"/>
        <v>0</v>
      </c>
      <c r="O63" s="12">
        <f t="shared" si="28"/>
        <v>0</v>
      </c>
      <c r="P63" s="11">
        <f t="shared" si="29"/>
        <v>0</v>
      </c>
    </row>
    <row r="64" spans="1:20" s="1" customFormat="1" ht="12.75" hidden="1">
      <c r="A64" s="2">
        <f t="shared" si="1"/>
        <v>48</v>
      </c>
      <c r="B64" s="3">
        <f t="shared" si="17"/>
        <v>0</v>
      </c>
      <c r="C64" s="150"/>
      <c r="D64" s="148"/>
      <c r="E64" s="149"/>
      <c r="F64" s="16"/>
      <c r="G64" s="17">
        <f>IF(F64&gt;0,KOPS!$L$14,)</f>
        <v>0</v>
      </c>
      <c r="H64" s="17">
        <f t="shared" si="30"/>
        <v>0</v>
      </c>
      <c r="I64" s="17"/>
      <c r="J64" s="17"/>
      <c r="K64" s="11">
        <f t="shared" si="31"/>
        <v>0</v>
      </c>
      <c r="L64" s="12">
        <f t="shared" si="25"/>
        <v>0</v>
      </c>
      <c r="M64" s="12">
        <f t="shared" si="26"/>
        <v>0</v>
      </c>
      <c r="N64" s="12">
        <f t="shared" si="27"/>
        <v>0</v>
      </c>
      <c r="O64" s="12">
        <f t="shared" si="28"/>
        <v>0</v>
      </c>
      <c r="P64" s="11">
        <f t="shared" si="29"/>
        <v>0</v>
      </c>
      <c r="T64" s="145"/>
    </row>
    <row r="65" spans="1:20" s="1" customFormat="1" ht="12.75" hidden="1">
      <c r="A65" s="2">
        <f t="shared" si="1"/>
        <v>49</v>
      </c>
      <c r="B65" s="3">
        <f t="shared" si="17"/>
        <v>0</v>
      </c>
      <c r="C65" s="150"/>
      <c r="D65" s="148"/>
      <c r="E65" s="149"/>
      <c r="F65" s="16"/>
      <c r="G65" s="17">
        <f>IF(F65&gt;0,KOPS!$L$14,)</f>
        <v>0</v>
      </c>
      <c r="H65" s="17">
        <f t="shared" si="30"/>
        <v>0</v>
      </c>
      <c r="I65" s="17"/>
      <c r="J65" s="17"/>
      <c r="K65" s="11">
        <f t="shared" si="31"/>
        <v>0</v>
      </c>
      <c r="L65" s="12">
        <f t="shared" si="25"/>
        <v>0</v>
      </c>
      <c r="M65" s="12">
        <f t="shared" si="26"/>
        <v>0</v>
      </c>
      <c r="N65" s="12">
        <f t="shared" si="27"/>
        <v>0</v>
      </c>
      <c r="O65" s="12">
        <f t="shared" si="28"/>
        <v>0</v>
      </c>
      <c r="P65" s="11">
        <f t="shared" si="29"/>
        <v>0</v>
      </c>
    </row>
    <row r="66" spans="1:20" s="1" customFormat="1" ht="12.75" hidden="1">
      <c r="A66" s="2">
        <f t="shared" si="1"/>
        <v>50</v>
      </c>
      <c r="B66" s="3">
        <f t="shared" si="17"/>
        <v>0</v>
      </c>
      <c r="C66" s="150"/>
      <c r="D66" s="148"/>
      <c r="E66" s="149"/>
      <c r="F66" s="16"/>
      <c r="G66" s="17">
        <f>IF(F66&gt;0,KOPS!$L$14,)</f>
        <v>0</v>
      </c>
      <c r="H66" s="17">
        <f t="shared" ref="H66" si="32">ROUND(G66*F66,2)</f>
        <v>0</v>
      </c>
      <c r="I66" s="17"/>
      <c r="J66" s="17"/>
      <c r="K66" s="11">
        <f t="shared" ref="K66" si="33">SUM(H66:J66)</f>
        <v>0</v>
      </c>
      <c r="L66" s="12">
        <f t="shared" si="9"/>
        <v>0</v>
      </c>
      <c r="M66" s="12">
        <f t="shared" si="10"/>
        <v>0</v>
      </c>
      <c r="N66" s="12">
        <f t="shared" si="11"/>
        <v>0</v>
      </c>
      <c r="O66" s="12">
        <f t="shared" si="12"/>
        <v>0</v>
      </c>
      <c r="P66" s="11">
        <f t="shared" si="13"/>
        <v>0</v>
      </c>
    </row>
    <row r="67" spans="1:20" s="1" customFormat="1" ht="12.75" hidden="1">
      <c r="A67" s="2">
        <f t="shared" si="1"/>
        <v>51</v>
      </c>
      <c r="B67" s="3">
        <f t="shared" si="8"/>
        <v>0</v>
      </c>
      <c r="C67" s="150"/>
      <c r="D67" s="148"/>
      <c r="E67" s="149"/>
      <c r="F67" s="16"/>
      <c r="G67" s="17">
        <f>IF(F67&gt;0,KOPS!$L$14,)</f>
        <v>0</v>
      </c>
      <c r="H67" s="17">
        <f t="shared" ref="H67:H68" si="34">ROUND(G67*F67,2)</f>
        <v>0</v>
      </c>
      <c r="I67" s="17"/>
      <c r="J67" s="17"/>
      <c r="K67" s="11">
        <f t="shared" ref="K67:K68" si="35">SUM(H67:J67)</f>
        <v>0</v>
      </c>
      <c r="L67" s="12">
        <f t="shared" ref="L67" si="36">ROUND(E67*F67,2)</f>
        <v>0</v>
      </c>
      <c r="M67" s="12">
        <f t="shared" ref="M67" si="37">ROUND(E67*H67,2)</f>
        <v>0</v>
      </c>
      <c r="N67" s="12">
        <f t="shared" ref="N67" si="38">ROUND(E67*I67,2)</f>
        <v>0</v>
      </c>
      <c r="O67" s="12">
        <f t="shared" ref="O67" si="39">ROUND(E67*J67,2)</f>
        <v>0</v>
      </c>
      <c r="P67" s="11">
        <f t="shared" ref="P67" si="40">SUM(M67:O67)</f>
        <v>0</v>
      </c>
      <c r="T67" s="145"/>
    </row>
    <row r="68" spans="1:20" s="1" customFormat="1" ht="12.75" hidden="1">
      <c r="A68" s="2">
        <f t="shared" si="1"/>
        <v>52</v>
      </c>
      <c r="B68" s="3">
        <f t="shared" ref="B68" si="41">IF(F68&gt;0,"Līg.c.",)</f>
        <v>0</v>
      </c>
      <c r="C68" s="150"/>
      <c r="D68" s="148"/>
      <c r="E68" s="149"/>
      <c r="F68" s="16"/>
      <c r="G68" s="17">
        <f>IF(F68&gt;0,KOPS!$L$14,)</f>
        <v>0</v>
      </c>
      <c r="H68" s="17">
        <f t="shared" si="34"/>
        <v>0</v>
      </c>
      <c r="I68" s="17"/>
      <c r="J68" s="17"/>
      <c r="K68" s="11">
        <f t="shared" si="35"/>
        <v>0</v>
      </c>
      <c r="L68" s="12">
        <f t="shared" ref="L68" si="42">ROUND(E68*F68,2)</f>
        <v>0</v>
      </c>
      <c r="M68" s="12">
        <f t="shared" ref="M68" si="43">ROUND(E68*H68,2)</f>
        <v>0</v>
      </c>
      <c r="N68" s="12">
        <f t="shared" ref="N68" si="44">ROUND(E68*I68,2)</f>
        <v>0</v>
      </c>
      <c r="O68" s="12">
        <f t="shared" ref="O68" si="45">ROUND(E68*J68,2)</f>
        <v>0</v>
      </c>
      <c r="P68" s="11">
        <f t="shared" ref="P68" si="46">SUM(M68:O68)</f>
        <v>0</v>
      </c>
    </row>
    <row r="69" spans="1:20" s="1" customFormat="1" ht="13.5" hidden="1" thickBot="1">
      <c r="A69" s="2">
        <f t="shared" ref="A69" si="47">A68+1</f>
        <v>53</v>
      </c>
      <c r="B69" s="3">
        <f t="shared" si="0"/>
        <v>0</v>
      </c>
      <c r="C69" s="150"/>
      <c r="D69" s="148"/>
      <c r="E69" s="149"/>
      <c r="F69" s="16"/>
      <c r="G69" s="17">
        <f>IF(F69&gt;0,KOPS!$L$14,)</f>
        <v>0</v>
      </c>
      <c r="H69" s="17">
        <f t="shared" ref="H69" si="48">ROUND(G69*F69,2)</f>
        <v>0</v>
      </c>
      <c r="I69" s="17"/>
      <c r="J69" s="17"/>
      <c r="K69" s="11">
        <f t="shared" ref="K69" si="49">SUM(H69:J69)</f>
        <v>0</v>
      </c>
      <c r="L69" s="12">
        <f t="shared" ref="L69" si="50">ROUND(E69*F69,2)</f>
        <v>0</v>
      </c>
      <c r="M69" s="12">
        <f t="shared" ref="M69" si="51">ROUND(E69*H69,2)</f>
        <v>0</v>
      </c>
      <c r="N69" s="12">
        <f t="shared" ref="N69" si="52">ROUND(E69*I69,2)</f>
        <v>0</v>
      </c>
      <c r="O69" s="12">
        <f t="shared" ref="O69" si="53">ROUND(E69*J69,2)</f>
        <v>0</v>
      </c>
      <c r="P69" s="11">
        <f t="shared" ref="P69" si="54">SUM(M69:O69)</f>
        <v>0</v>
      </c>
    </row>
    <row r="70" spans="1:20" ht="15.75" thickBot="1">
      <c r="A70" s="217" t="s">
        <v>374</v>
      </c>
      <c r="B70" s="218"/>
      <c r="C70" s="218"/>
      <c r="D70" s="218"/>
      <c r="E70" s="218"/>
      <c r="F70" s="218"/>
      <c r="G70" s="218"/>
      <c r="H70" s="218"/>
      <c r="I70" s="218"/>
      <c r="J70" s="218"/>
      <c r="K70" s="219"/>
      <c r="L70" s="14">
        <f>SUM(L$17:L69)</f>
        <v>0</v>
      </c>
      <c r="M70" s="13">
        <f>SUM(M$17:M69)</f>
        <v>0</v>
      </c>
      <c r="N70" s="13">
        <f>SUM(N$17:N69)</f>
        <v>0</v>
      </c>
      <c r="O70" s="13">
        <f>SUM(O$17:O69)</f>
        <v>0</v>
      </c>
      <c r="P70" s="15">
        <f>SUM(P$17:P69)</f>
        <v>0</v>
      </c>
    </row>
    <row r="71" spans="1:20" ht="15" customHeight="1">
      <c r="A71" s="151"/>
      <c r="B71" s="151"/>
      <c r="C71" s="151"/>
      <c r="D71" s="151"/>
      <c r="E71" s="151"/>
      <c r="F71" s="151"/>
      <c r="G71" s="151"/>
      <c r="H71" s="151"/>
      <c r="I71" s="151"/>
      <c r="J71" s="151"/>
      <c r="K71" s="151"/>
      <c r="L71" s="152"/>
      <c r="M71" s="210" t="str">
        <f>CONCATENATE("Virsizdevumi (",KOPS!$L$11*100,"%)")</f>
        <v>Virsizdevumi (10%)</v>
      </c>
      <c r="N71" s="211"/>
      <c r="O71" s="212"/>
      <c r="P71" s="115">
        <f>ROUND(KOPS!$L$11*P70,2)</f>
        <v>0</v>
      </c>
    </row>
    <row r="72" spans="1:20" ht="15" customHeight="1">
      <c r="A72" s="151"/>
      <c r="B72" s="151"/>
      <c r="C72" s="151"/>
      <c r="D72" s="151"/>
      <c r="E72" s="151"/>
      <c r="F72" s="151"/>
      <c r="G72" s="151"/>
      <c r="H72" s="151"/>
      <c r="I72" s="151"/>
      <c r="J72" s="151"/>
      <c r="K72" s="151"/>
      <c r="L72" s="152"/>
      <c r="M72" s="210" t="str">
        <f>CONCATENATE("t.sk. darba aizsardzība (",KOPS!$L$13*100,"%)")</f>
        <v>t.sk. darba aizsardzība (3%)</v>
      </c>
      <c r="N72" s="211"/>
      <c r="O72" s="212"/>
      <c r="P72" s="117">
        <f>ROUND(P71*KOPS!$L$13,2)</f>
        <v>0</v>
      </c>
    </row>
    <row r="73" spans="1:20">
      <c r="A73" s="151"/>
      <c r="B73" s="151"/>
      <c r="C73" s="155"/>
      <c r="D73" s="155"/>
      <c r="E73" s="155"/>
      <c r="F73" s="155"/>
      <c r="G73" s="155"/>
      <c r="H73" s="155"/>
      <c r="I73" s="155"/>
      <c r="J73" s="151"/>
      <c r="K73" s="151"/>
      <c r="L73" s="152"/>
      <c r="M73" s="210" t="str">
        <f>CONCATENATE("Peļņa (",KOPS!$L$12*100,"%)")</f>
        <v>Peļņa (5%)</v>
      </c>
      <c r="N73" s="211"/>
      <c r="O73" s="212"/>
      <c r="P73" s="115">
        <f>ROUND(KOPS!$L$12*P70,2)</f>
        <v>0</v>
      </c>
    </row>
    <row r="74" spans="1:20" ht="15" customHeight="1">
      <c r="A74" s="151"/>
      <c r="B74" s="151"/>
      <c r="C74" s="154"/>
      <c r="D74" s="151"/>
      <c r="E74" s="151"/>
      <c r="F74" s="151"/>
      <c r="G74" s="151"/>
      <c r="H74" s="151"/>
      <c r="I74" s="151"/>
      <c r="J74" s="151"/>
      <c r="K74" s="151"/>
      <c r="L74" s="152"/>
      <c r="M74" s="207" t="s">
        <v>14</v>
      </c>
      <c r="N74" s="208"/>
      <c r="O74" s="209"/>
      <c r="P74" s="112">
        <f>SUM(P73:P73,P70:P71)</f>
        <v>0</v>
      </c>
      <c r="R74" s="169"/>
    </row>
    <row r="75" spans="1:20">
      <c r="A75" s="151"/>
      <c r="B75" s="151"/>
      <c r="C75" s="151"/>
      <c r="D75" s="151"/>
      <c r="E75" s="151"/>
      <c r="F75" s="151"/>
      <c r="G75" s="151"/>
      <c r="H75" s="151"/>
      <c r="I75" s="151"/>
      <c r="J75" s="151"/>
      <c r="K75" s="151"/>
      <c r="L75" s="152"/>
      <c r="M75" s="152"/>
      <c r="N75" s="152"/>
      <c r="O75" s="152"/>
      <c r="P75" s="152"/>
    </row>
    <row r="76" spans="1:20" hidden="1"/>
    <row r="78" spans="1:20">
      <c r="A78" s="79"/>
      <c r="B78" s="79"/>
      <c r="C78" s="79"/>
      <c r="D78" s="79"/>
      <c r="H78" s="79"/>
      <c r="I78" s="79"/>
      <c r="J78" s="79"/>
      <c r="K78" s="79"/>
      <c r="L78" s="79"/>
      <c r="M78" s="79"/>
      <c r="N78" s="79"/>
      <c r="O78" s="79"/>
    </row>
    <row r="79" spans="1:20">
      <c r="A79" s="62"/>
      <c r="B79" s="80"/>
      <c r="C79" s="81"/>
      <c r="D79" s="82" t="s">
        <v>0</v>
      </c>
      <c r="H79" s="62"/>
      <c r="I79" s="80"/>
      <c r="J79" s="81"/>
      <c r="O79" s="82" t="s">
        <v>0</v>
      </c>
    </row>
    <row r="80" spans="1:20">
      <c r="A80" s="61"/>
      <c r="B80" s="62"/>
      <c r="C80" s="83"/>
      <c r="D80" s="84"/>
    </row>
    <row r="81" spans="1:4">
      <c r="A81" s="61"/>
      <c r="B81" s="62"/>
      <c r="C81" s="63"/>
      <c r="D81" s="62"/>
    </row>
  </sheetData>
  <mergeCells count="16">
    <mergeCell ref="A1:E1"/>
    <mergeCell ref="A2:E2"/>
    <mergeCell ref="A3:E3"/>
    <mergeCell ref="D11:E11"/>
    <mergeCell ref="A14:A15"/>
    <mergeCell ref="B14:B15"/>
    <mergeCell ref="C14:C15"/>
    <mergeCell ref="D14:D15"/>
    <mergeCell ref="E14:E15"/>
    <mergeCell ref="M71:O71"/>
    <mergeCell ref="M72:O72"/>
    <mergeCell ref="M73:O73"/>
    <mergeCell ref="M74:O74"/>
    <mergeCell ref="F14:K14"/>
    <mergeCell ref="L14:P14"/>
    <mergeCell ref="A70:K70"/>
  </mergeCells>
  <printOptions horizontalCentered="1"/>
  <pageMargins left="0.19685039370078741" right="0.19685039370078741" top="1.1811023622047245" bottom="0.39370078740157483" header="0.31496062992125984" footer="0.31496062992125984"/>
  <pageSetup paperSize="9" scale="7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B8B5-73F0-4C74-9F87-6B7BA2CCD5A6}">
  <sheetPr>
    <tabColor rgb="FFFFC000"/>
    <pageSetUpPr fitToPage="1"/>
  </sheetPr>
  <dimension ref="A1:T51"/>
  <sheetViews>
    <sheetView showZeros="0" view="pageBreakPreview" topLeftCell="E1" zoomScale="115" zoomScaleNormal="80" zoomScaleSheetLayoutView="115" workbookViewId="0">
      <selection activeCell="G47" sqref="G47"/>
    </sheetView>
  </sheetViews>
  <sheetFormatPr defaultColWidth="11.42578125" defaultRowHeight="15"/>
  <cols>
    <col min="1" max="1" width="5.140625" style="1" customWidth="1"/>
    <col min="2" max="2" width="6.28515625" style="1" customWidth="1"/>
    <col min="3" max="3" width="43.5703125" style="1" customWidth="1"/>
    <col min="4" max="4" width="8.85546875" style="1" customWidth="1"/>
    <col min="5" max="5" width="9.28515625" style="1" customWidth="1"/>
    <col min="6" max="6" width="7.5703125" style="19" customWidth="1"/>
    <col min="7" max="7" width="9.7109375" style="19" customWidth="1"/>
    <col min="8" max="8" width="9.5703125" style="19" customWidth="1"/>
    <col min="9" max="9" width="9.140625" style="19" customWidth="1"/>
    <col min="10" max="13" width="9.28515625" style="19" customWidth="1"/>
    <col min="14" max="14" width="11.28515625" style="19" customWidth="1"/>
    <col min="15" max="15" width="10" style="19" customWidth="1"/>
    <col min="16" max="18" width="11.42578125" style="19"/>
    <col min="19" max="19" width="12.7109375" style="19" bestFit="1" customWidth="1"/>
    <col min="20" max="16384" width="11.42578125" style="19"/>
  </cols>
  <sheetData>
    <row r="1" spans="1:16" ht="18">
      <c r="A1" s="220" t="str">
        <f>CONCATENATE("Lokālā tāme Nr.",KOPS!B17)</f>
        <v>Lokālā tāme Nr.1-2</v>
      </c>
      <c r="B1" s="220"/>
      <c r="C1" s="220"/>
      <c r="D1" s="220"/>
      <c r="E1" s="220"/>
    </row>
    <row r="2" spans="1:16" ht="17.45" customHeight="1">
      <c r="A2" s="221" t="str">
        <f>KOPS!C17</f>
        <v>Palīgēkas bēniņu grīdas labošana, būvgružu tīrīšana</v>
      </c>
      <c r="B2" s="221"/>
      <c r="C2" s="221"/>
      <c r="D2" s="221"/>
      <c r="E2" s="221"/>
    </row>
    <row r="3" spans="1:16" ht="15" customHeight="1">
      <c r="A3" s="222" t="s">
        <v>3</v>
      </c>
      <c r="B3" s="222"/>
      <c r="C3" s="222"/>
      <c r="D3" s="222"/>
      <c r="E3" s="222"/>
    </row>
    <row r="4" spans="1:16" ht="15" customHeight="1">
      <c r="A4" s="26" t="str">
        <f>CONCATENATE(KOPS!$K$4,KOPS!$L$4)</f>
        <v>Pasūtītājs: Limbažu novada pašvaldība, reģ.nr. 90009114631</v>
      </c>
      <c r="B4" s="146"/>
      <c r="C4" s="146"/>
      <c r="D4" s="146"/>
      <c r="E4" s="146"/>
    </row>
    <row r="5" spans="1:16" ht="15" customHeight="1">
      <c r="A5" s="26" t="str">
        <f>IF(KOPS!$J$5="JA",CONCATENATE(KOPS!$K$5,KOPS!$L$5),"")</f>
        <v/>
      </c>
      <c r="B5" s="146"/>
      <c r="C5" s="146"/>
      <c r="D5" s="146"/>
      <c r="E5" s="146"/>
    </row>
    <row r="6" spans="1:16" ht="15.75">
      <c r="A6" s="26" t="str">
        <f>CONCATENATE("Būves nosaukums: ",KOPS!$L$6)</f>
        <v>Būves nosaukums: Palīgēkas remonta darbi</v>
      </c>
      <c r="B6" s="22"/>
      <c r="C6" s="22"/>
      <c r="D6" s="22"/>
      <c r="E6" s="22"/>
      <c r="F6" s="22"/>
    </row>
    <row r="7" spans="1:16" ht="15.75" customHeight="1">
      <c r="A7" s="26" t="str">
        <f>CONCATENATE("Objekta nosaukums: ",KOPS!$L$7)</f>
        <v>Objekta nosaukums: Saimniecības ēka kad.nr.66070030055002</v>
      </c>
      <c r="B7" s="22"/>
      <c r="C7" s="22"/>
      <c r="D7" s="22"/>
      <c r="E7" s="22"/>
      <c r="F7" s="22"/>
    </row>
    <row r="8" spans="1:16" ht="15" customHeight="1">
      <c r="A8" s="24" t="str">
        <f>CONCATENATE("Objekta adrese: ",KOPS!$L$8)</f>
        <v>Objekta adrese: Jūras iela 13, Aloja, Limbažu novads</v>
      </c>
      <c r="B8" s="23"/>
      <c r="C8" s="23"/>
      <c r="D8" s="23"/>
      <c r="E8" s="23"/>
    </row>
    <row r="9" spans="1:16">
      <c r="A9" s="25"/>
      <c r="B9" s="25"/>
      <c r="C9" s="25"/>
      <c r="D9" s="25"/>
      <c r="E9" s="25"/>
    </row>
    <row r="10" spans="1:16">
      <c r="A10" s="20" t="str">
        <f>CONCATENATE("Tāme sastādīta ",KOPS!$O$9," .gada tirgus cenās, pamatojoties uz ",KOPS!I17," daļas rasējumiem.")</f>
        <v>Tāme sastādīta  .gada tirgus cenās, pamatojoties uz  daļas rasējumiem.</v>
      </c>
      <c r="B10" s="21"/>
      <c r="C10" s="147"/>
      <c r="D10" s="147"/>
      <c r="E10" s="147"/>
    </row>
    <row r="11" spans="1:16">
      <c r="B11" s="21"/>
      <c r="C11" s="21" t="s">
        <v>34</v>
      </c>
      <c r="D11" s="223"/>
      <c r="E11" s="224"/>
    </row>
    <row r="12" spans="1:16">
      <c r="A12" s="27" t="str">
        <f>CONCATENATE(KOPS!D12,KOPS!E12)</f>
        <v xml:space="preserve">Tāme sastādīta :  </v>
      </c>
      <c r="B12" s="27"/>
      <c r="C12" s="27"/>
      <c r="D12" s="27"/>
      <c r="E12" s="27"/>
      <c r="F12" s="27"/>
      <c r="G12" s="27"/>
    </row>
    <row r="13" spans="1:16" ht="15.75" thickBot="1">
      <c r="A13" s="147"/>
      <c r="B13" s="147"/>
      <c r="C13" s="147"/>
      <c r="D13" s="147"/>
      <c r="E13" s="147"/>
    </row>
    <row r="14" spans="1:16" ht="18" customHeight="1">
      <c r="A14" s="225" t="s">
        <v>4</v>
      </c>
      <c r="B14" s="227" t="s">
        <v>1</v>
      </c>
      <c r="C14" s="227" t="s">
        <v>2</v>
      </c>
      <c r="D14" s="229" t="s">
        <v>85</v>
      </c>
      <c r="E14" s="231" t="s">
        <v>86</v>
      </c>
      <c r="F14" s="213" t="s">
        <v>15</v>
      </c>
      <c r="G14" s="214"/>
      <c r="H14" s="214"/>
      <c r="I14" s="214"/>
      <c r="J14" s="214"/>
      <c r="K14" s="215"/>
      <c r="L14" s="216" t="s">
        <v>16</v>
      </c>
      <c r="M14" s="214"/>
      <c r="N14" s="214"/>
      <c r="O14" s="214"/>
      <c r="P14" s="215"/>
    </row>
    <row r="15" spans="1:16" ht="70.5" customHeight="1">
      <c r="A15" s="226"/>
      <c r="B15" s="228"/>
      <c r="C15" s="228"/>
      <c r="D15" s="230"/>
      <c r="E15" s="232"/>
      <c r="F15" s="4" t="s">
        <v>17</v>
      </c>
      <c r="G15" s="5" t="s">
        <v>18</v>
      </c>
      <c r="H15" s="4" t="s">
        <v>19</v>
      </c>
      <c r="I15" s="4" t="s">
        <v>20</v>
      </c>
      <c r="J15" s="4" t="s">
        <v>21</v>
      </c>
      <c r="K15" s="6" t="s">
        <v>22</v>
      </c>
      <c r="L15" s="7" t="s">
        <v>23</v>
      </c>
      <c r="M15" s="7" t="s">
        <v>19</v>
      </c>
      <c r="N15" s="4" t="s">
        <v>20</v>
      </c>
      <c r="O15" s="4" t="s">
        <v>21</v>
      </c>
      <c r="P15" s="6" t="s">
        <v>24</v>
      </c>
    </row>
    <row r="16" spans="1:16" ht="15.75" thickBot="1">
      <c r="A16" s="18">
        <v>1</v>
      </c>
      <c r="B16" s="8">
        <v>2</v>
      </c>
      <c r="C16" s="8">
        <v>3</v>
      </c>
      <c r="D16" s="8">
        <v>4</v>
      </c>
      <c r="E16" s="8">
        <v>5</v>
      </c>
      <c r="F16" s="8">
        <v>6</v>
      </c>
      <c r="G16" s="8">
        <v>7</v>
      </c>
      <c r="H16" s="8">
        <v>8</v>
      </c>
      <c r="I16" s="8">
        <v>9</v>
      </c>
      <c r="J16" s="8">
        <v>10</v>
      </c>
      <c r="K16" s="9">
        <v>11</v>
      </c>
      <c r="L16" s="10">
        <v>12</v>
      </c>
      <c r="M16" s="10">
        <v>13</v>
      </c>
      <c r="N16" s="8">
        <v>14</v>
      </c>
      <c r="O16" s="8">
        <v>15</v>
      </c>
      <c r="P16" s="9">
        <v>16</v>
      </c>
    </row>
    <row r="17" spans="1:20" s="1" customFormat="1" ht="27" customHeight="1">
      <c r="A17" s="2">
        <v>1</v>
      </c>
      <c r="B17" s="3"/>
      <c r="C17" s="135" t="str">
        <f>A2</f>
        <v>Palīgēkas bēniņu grīdas labošana, būvgružu tīrīšana</v>
      </c>
      <c r="D17" s="136"/>
      <c r="E17" s="134"/>
      <c r="F17" s="16"/>
      <c r="G17" s="17"/>
      <c r="H17" s="17"/>
      <c r="I17" s="17"/>
      <c r="J17" s="17"/>
      <c r="K17" s="11"/>
      <c r="L17" s="12"/>
      <c r="M17" s="12"/>
      <c r="N17" s="12"/>
      <c r="O17" s="12"/>
      <c r="P17" s="11"/>
    </row>
    <row r="18" spans="1:20" s="1" customFormat="1" ht="12.75">
      <c r="A18" s="2">
        <f>A17+1</f>
        <v>2</v>
      </c>
      <c r="B18" s="28">
        <f t="shared" ref="B18:B39" si="0">IF(F18&gt;0,"Līg.c.",)</f>
        <v>0</v>
      </c>
      <c r="C18" s="156" t="s">
        <v>432</v>
      </c>
      <c r="D18" s="148" t="s">
        <v>380</v>
      </c>
      <c r="E18" s="149">
        <v>92</v>
      </c>
      <c r="F18" s="16"/>
      <c r="G18" s="17"/>
      <c r="H18" s="17"/>
      <c r="I18" s="17"/>
      <c r="J18" s="17"/>
      <c r="K18" s="11"/>
      <c r="L18" s="12">
        <f>ROUND(E18*F18,2)</f>
        <v>0</v>
      </c>
      <c r="M18" s="12">
        <f>ROUND(E18*H18,2)</f>
        <v>0</v>
      </c>
      <c r="N18" s="12">
        <f>ROUND(E18*I18,2)</f>
        <v>0</v>
      </c>
      <c r="O18" s="12">
        <f>ROUND(E18*J18,2)</f>
        <v>0</v>
      </c>
      <c r="P18" s="11">
        <f>SUM(M18:O18)</f>
        <v>0</v>
      </c>
    </row>
    <row r="19" spans="1:20" s="1" customFormat="1" ht="12.75">
      <c r="A19" s="2">
        <f t="shared" ref="A19:A39" si="1">A18+1</f>
        <v>3</v>
      </c>
      <c r="B19" s="3">
        <f t="shared" si="0"/>
        <v>0</v>
      </c>
      <c r="C19" s="156" t="s">
        <v>433</v>
      </c>
      <c r="D19" s="157" t="s">
        <v>384</v>
      </c>
      <c r="E19" s="158">
        <f>E18*0.18*1.3</f>
        <v>21.527999999999999</v>
      </c>
      <c r="F19" s="16"/>
      <c r="G19" s="17"/>
      <c r="H19" s="17"/>
      <c r="I19" s="17"/>
      <c r="J19" s="17"/>
      <c r="K19" s="11"/>
      <c r="L19" s="12">
        <f>ROUND(E19*F19,2)</f>
        <v>0</v>
      </c>
      <c r="M19" s="12">
        <f>ROUND(E19*H19,2)</f>
        <v>0</v>
      </c>
      <c r="N19" s="12">
        <f>ROUND(E19*I19,2)</f>
        <v>0</v>
      </c>
      <c r="O19" s="12">
        <f>ROUND(E19*J19,2)</f>
        <v>0</v>
      </c>
      <c r="P19" s="11">
        <f>SUM(M19:O19)</f>
        <v>0</v>
      </c>
    </row>
    <row r="20" spans="1:20" s="1" customFormat="1" ht="12.75">
      <c r="A20" s="2">
        <f t="shared" si="1"/>
        <v>4</v>
      </c>
      <c r="B20" s="3">
        <f t="shared" si="0"/>
        <v>0</v>
      </c>
      <c r="C20" s="159" t="s">
        <v>435</v>
      </c>
      <c r="D20" s="160" t="s">
        <v>380</v>
      </c>
      <c r="E20" s="161">
        <f>15</f>
        <v>15</v>
      </c>
      <c r="F20" s="16"/>
      <c r="G20" s="17"/>
      <c r="H20" s="17"/>
      <c r="I20" s="17"/>
      <c r="J20" s="17"/>
      <c r="K20" s="11"/>
      <c r="L20" s="12">
        <f t="shared" ref="L20:L36" si="2">ROUND(E20*F20,2)</f>
        <v>0</v>
      </c>
      <c r="M20" s="12">
        <f t="shared" ref="M20:M36" si="3">ROUND(E20*H20,2)</f>
        <v>0</v>
      </c>
      <c r="N20" s="12">
        <f t="shared" ref="N20:N36" si="4">ROUND(E20*I20,2)</f>
        <v>0</v>
      </c>
      <c r="O20" s="12">
        <f t="shared" ref="O20:O36" si="5">ROUND(E20*J20,2)</f>
        <v>0</v>
      </c>
      <c r="P20" s="11">
        <f t="shared" ref="P20:P36" si="6">SUM(M20:O20)</f>
        <v>0</v>
      </c>
    </row>
    <row r="21" spans="1:20" s="1" customFormat="1" ht="12.75">
      <c r="A21" s="2">
        <f t="shared" si="1"/>
        <v>5</v>
      </c>
      <c r="B21" s="3">
        <f t="shared" si="0"/>
        <v>0</v>
      </c>
      <c r="C21" s="156" t="s">
        <v>434</v>
      </c>
      <c r="D21" s="160" t="s">
        <v>380</v>
      </c>
      <c r="E21" s="161">
        <f>E20</f>
        <v>15</v>
      </c>
      <c r="F21" s="16"/>
      <c r="G21" s="17"/>
      <c r="H21" s="17"/>
      <c r="I21" s="17"/>
      <c r="J21" s="17"/>
      <c r="K21" s="11"/>
      <c r="L21" s="12">
        <f t="shared" si="2"/>
        <v>0</v>
      </c>
      <c r="M21" s="12">
        <f t="shared" si="3"/>
        <v>0</v>
      </c>
      <c r="N21" s="12">
        <f t="shared" si="4"/>
        <v>0</v>
      </c>
      <c r="O21" s="12">
        <f t="shared" si="5"/>
        <v>0</v>
      </c>
      <c r="P21" s="11">
        <f t="shared" si="6"/>
        <v>0</v>
      </c>
    </row>
    <row r="22" spans="1:20" s="1" customFormat="1" ht="13.5" thickBot="1">
      <c r="A22" s="2">
        <f t="shared" si="1"/>
        <v>6</v>
      </c>
      <c r="B22" s="3">
        <f t="shared" si="0"/>
        <v>0</v>
      </c>
      <c r="C22" s="156" t="s">
        <v>436</v>
      </c>
      <c r="D22" s="160" t="s">
        <v>377</v>
      </c>
      <c r="E22" s="161">
        <v>1</v>
      </c>
      <c r="F22" s="16"/>
      <c r="G22" s="17"/>
      <c r="H22" s="17"/>
      <c r="I22" s="17"/>
      <c r="J22" s="17"/>
      <c r="K22" s="11"/>
      <c r="L22" s="12">
        <f t="shared" si="2"/>
        <v>0</v>
      </c>
      <c r="M22" s="12">
        <f t="shared" si="3"/>
        <v>0</v>
      </c>
      <c r="N22" s="12">
        <f t="shared" si="4"/>
        <v>0</v>
      </c>
      <c r="O22" s="12">
        <f t="shared" si="5"/>
        <v>0</v>
      </c>
      <c r="P22" s="11">
        <f t="shared" si="6"/>
        <v>0</v>
      </c>
      <c r="T22" s="145"/>
    </row>
    <row r="23" spans="1:20" s="1" customFormat="1" ht="12.75" hidden="1">
      <c r="A23" s="2">
        <f t="shared" si="1"/>
        <v>7</v>
      </c>
      <c r="B23" s="3">
        <f t="shared" si="0"/>
        <v>0</v>
      </c>
      <c r="C23" s="167"/>
      <c r="D23" s="157"/>
      <c r="E23" s="158"/>
      <c r="F23" s="16"/>
      <c r="G23" s="17">
        <f>IF(F23&gt;0,KOPS!$L$14,)</f>
        <v>0</v>
      </c>
      <c r="H23" s="17">
        <f t="shared" ref="H23:H24" si="7">ROUND(G23*F23,2)</f>
        <v>0</v>
      </c>
      <c r="I23" s="17"/>
      <c r="J23" s="17"/>
      <c r="K23" s="11">
        <f t="shared" ref="K23:K36" si="8">SUM(H23:J23)</f>
        <v>0</v>
      </c>
      <c r="L23" s="12">
        <f t="shared" si="2"/>
        <v>0</v>
      </c>
      <c r="M23" s="12">
        <f t="shared" si="3"/>
        <v>0</v>
      </c>
      <c r="N23" s="12">
        <f t="shared" si="4"/>
        <v>0</v>
      </c>
      <c r="O23" s="12">
        <f t="shared" si="5"/>
        <v>0</v>
      </c>
      <c r="P23" s="11">
        <f t="shared" si="6"/>
        <v>0</v>
      </c>
      <c r="T23" s="145"/>
    </row>
    <row r="24" spans="1:20" s="1" customFormat="1" ht="12.75" hidden="1">
      <c r="A24" s="2">
        <f t="shared" si="1"/>
        <v>8</v>
      </c>
      <c r="B24" s="3">
        <f t="shared" si="0"/>
        <v>0</v>
      </c>
      <c r="C24" s="156"/>
      <c r="D24" s="157"/>
      <c r="E24" s="158"/>
      <c r="F24" s="16"/>
      <c r="G24" s="17">
        <f>IF(F24&gt;0,KOPS!$L$14,)</f>
        <v>0</v>
      </c>
      <c r="H24" s="17">
        <f t="shared" si="7"/>
        <v>0</v>
      </c>
      <c r="I24" s="17"/>
      <c r="J24" s="17"/>
      <c r="K24" s="11">
        <f t="shared" si="8"/>
        <v>0</v>
      </c>
      <c r="L24" s="12">
        <f t="shared" si="2"/>
        <v>0</v>
      </c>
      <c r="M24" s="12">
        <f t="shared" si="3"/>
        <v>0</v>
      </c>
      <c r="N24" s="12">
        <f t="shared" si="4"/>
        <v>0</v>
      </c>
      <c r="O24" s="12">
        <f t="shared" si="5"/>
        <v>0</v>
      </c>
      <c r="P24" s="11">
        <f t="shared" si="6"/>
        <v>0</v>
      </c>
      <c r="T24" s="145"/>
    </row>
    <row r="25" spans="1:20" s="1" customFormat="1" ht="12.75" hidden="1">
      <c r="A25" s="2">
        <f t="shared" si="1"/>
        <v>9</v>
      </c>
      <c r="B25" s="3">
        <f t="shared" si="0"/>
        <v>0</v>
      </c>
      <c r="C25" s="162"/>
      <c r="D25" s="163"/>
      <c r="E25" s="164"/>
      <c r="F25" s="16"/>
      <c r="G25" s="17">
        <f>IF(F25&gt;0,KOPS!$L$14,)</f>
        <v>0</v>
      </c>
      <c r="H25" s="17">
        <f>ROUND(G25*F25,2)</f>
        <v>0</v>
      </c>
      <c r="I25" s="17"/>
      <c r="J25" s="17"/>
      <c r="K25" s="11">
        <f t="shared" si="8"/>
        <v>0</v>
      </c>
      <c r="L25" s="12">
        <f t="shared" si="2"/>
        <v>0</v>
      </c>
      <c r="M25" s="12">
        <f t="shared" si="3"/>
        <v>0</v>
      </c>
      <c r="N25" s="12">
        <f t="shared" si="4"/>
        <v>0</v>
      </c>
      <c r="O25" s="12">
        <f t="shared" si="5"/>
        <v>0</v>
      </c>
      <c r="P25" s="11">
        <f t="shared" si="6"/>
        <v>0</v>
      </c>
      <c r="T25" s="145"/>
    </row>
    <row r="26" spans="1:20" s="1" customFormat="1" ht="12.75" hidden="1">
      <c r="A26" s="2">
        <f t="shared" si="1"/>
        <v>10</v>
      </c>
      <c r="B26" s="3">
        <f t="shared" si="0"/>
        <v>0</v>
      </c>
      <c r="C26" s="156"/>
      <c r="D26" s="165"/>
      <c r="E26" s="158"/>
      <c r="F26" s="16"/>
      <c r="G26" s="17">
        <f>IF(F26&gt;0,KOPS!$L$14,)</f>
        <v>0</v>
      </c>
      <c r="H26" s="17">
        <f t="shared" ref="H26:H33" si="9">ROUND(G26*F26,2)</f>
        <v>0</v>
      </c>
      <c r="I26" s="17"/>
      <c r="J26" s="17"/>
      <c r="K26" s="11">
        <f t="shared" si="8"/>
        <v>0</v>
      </c>
      <c r="L26" s="12">
        <f t="shared" si="2"/>
        <v>0</v>
      </c>
      <c r="M26" s="12">
        <f t="shared" si="3"/>
        <v>0</v>
      </c>
      <c r="N26" s="12">
        <f t="shared" si="4"/>
        <v>0</v>
      </c>
      <c r="O26" s="12">
        <f t="shared" si="5"/>
        <v>0</v>
      </c>
      <c r="P26" s="11">
        <f t="shared" si="6"/>
        <v>0</v>
      </c>
    </row>
    <row r="27" spans="1:20" s="1" customFormat="1" ht="12.75" hidden="1">
      <c r="A27" s="2">
        <f t="shared" si="1"/>
        <v>11</v>
      </c>
      <c r="B27" s="3">
        <f t="shared" si="0"/>
        <v>0</v>
      </c>
      <c r="C27" s="156"/>
      <c r="D27" s="165"/>
      <c r="E27" s="158"/>
      <c r="F27" s="16"/>
      <c r="G27" s="17">
        <f>IF(F27&gt;0,KOPS!$L$14,)</f>
        <v>0</v>
      </c>
      <c r="H27" s="17">
        <f t="shared" si="9"/>
        <v>0</v>
      </c>
      <c r="I27" s="17"/>
      <c r="J27" s="17"/>
      <c r="K27" s="11">
        <f t="shared" si="8"/>
        <v>0</v>
      </c>
      <c r="L27" s="12">
        <f t="shared" si="2"/>
        <v>0</v>
      </c>
      <c r="M27" s="12">
        <f t="shared" si="3"/>
        <v>0</v>
      </c>
      <c r="N27" s="12">
        <f t="shared" si="4"/>
        <v>0</v>
      </c>
      <c r="O27" s="12">
        <f t="shared" si="5"/>
        <v>0</v>
      </c>
      <c r="P27" s="11">
        <f t="shared" si="6"/>
        <v>0</v>
      </c>
    </row>
    <row r="28" spans="1:20" s="1" customFormat="1" ht="12.75" hidden="1">
      <c r="A28" s="2">
        <f t="shared" si="1"/>
        <v>12</v>
      </c>
      <c r="B28" s="3">
        <f t="shared" si="0"/>
        <v>0</v>
      </c>
      <c r="C28" s="167"/>
      <c r="D28" s="157"/>
      <c r="E28" s="158"/>
      <c r="F28" s="16"/>
      <c r="G28" s="17">
        <f>IF(F28&gt;0,KOPS!$L$14,)</f>
        <v>0</v>
      </c>
      <c r="H28" s="17">
        <f t="shared" si="9"/>
        <v>0</v>
      </c>
      <c r="I28" s="17"/>
      <c r="J28" s="17"/>
      <c r="K28" s="11">
        <f t="shared" si="8"/>
        <v>0</v>
      </c>
      <c r="L28" s="12">
        <f t="shared" si="2"/>
        <v>0</v>
      </c>
      <c r="M28" s="12">
        <f t="shared" si="3"/>
        <v>0</v>
      </c>
      <c r="N28" s="12">
        <f t="shared" si="4"/>
        <v>0</v>
      </c>
      <c r="O28" s="12">
        <f t="shared" si="5"/>
        <v>0</v>
      </c>
      <c r="P28" s="11">
        <f t="shared" si="6"/>
        <v>0</v>
      </c>
    </row>
    <row r="29" spans="1:20" s="1" customFormat="1" ht="25.5" hidden="1" customHeight="1">
      <c r="A29" s="2">
        <f t="shared" si="1"/>
        <v>13</v>
      </c>
      <c r="B29" s="3">
        <f t="shared" si="0"/>
        <v>0</v>
      </c>
      <c r="C29" s="156"/>
      <c r="D29" s="165"/>
      <c r="E29" s="158"/>
      <c r="F29" s="17"/>
      <c r="G29" s="17">
        <f>IF(F29&gt;0,KOPS!$L$14,)</f>
        <v>0</v>
      </c>
      <c r="H29" s="17">
        <f t="shared" si="9"/>
        <v>0</v>
      </c>
      <c r="I29" s="17"/>
      <c r="J29" s="17"/>
      <c r="K29" s="11">
        <f t="shared" si="8"/>
        <v>0</v>
      </c>
      <c r="L29" s="12">
        <f t="shared" si="2"/>
        <v>0</v>
      </c>
      <c r="M29" s="12">
        <f t="shared" si="3"/>
        <v>0</v>
      </c>
      <c r="N29" s="12">
        <f t="shared" si="4"/>
        <v>0</v>
      </c>
      <c r="O29" s="12">
        <f t="shared" si="5"/>
        <v>0</v>
      </c>
      <c r="P29" s="11">
        <f t="shared" si="6"/>
        <v>0</v>
      </c>
    </row>
    <row r="30" spans="1:20" s="1" customFormat="1" ht="12.75" hidden="1">
      <c r="A30" s="2">
        <f t="shared" si="1"/>
        <v>14</v>
      </c>
      <c r="B30" s="3">
        <f t="shared" si="0"/>
        <v>0</v>
      </c>
      <c r="C30" s="166"/>
      <c r="D30" s="165"/>
      <c r="E30" s="158"/>
      <c r="F30" s="17"/>
      <c r="G30" s="17">
        <f>IF(F30&gt;0,KOPS!$L$14,)</f>
        <v>0</v>
      </c>
      <c r="H30" s="17">
        <f t="shared" si="9"/>
        <v>0</v>
      </c>
      <c r="I30" s="17"/>
      <c r="J30" s="17"/>
      <c r="K30" s="11">
        <f t="shared" si="8"/>
        <v>0</v>
      </c>
      <c r="L30" s="12">
        <f t="shared" si="2"/>
        <v>0</v>
      </c>
      <c r="M30" s="12">
        <f t="shared" si="3"/>
        <v>0</v>
      </c>
      <c r="N30" s="12">
        <f t="shared" si="4"/>
        <v>0</v>
      </c>
      <c r="O30" s="12">
        <f t="shared" si="5"/>
        <v>0</v>
      </c>
      <c r="P30" s="11">
        <f t="shared" si="6"/>
        <v>0</v>
      </c>
      <c r="T30" s="145"/>
    </row>
    <row r="31" spans="1:20" s="1" customFormat="1" ht="12.75" hidden="1">
      <c r="A31" s="2">
        <f t="shared" si="1"/>
        <v>15</v>
      </c>
      <c r="B31" s="3">
        <f t="shared" si="0"/>
        <v>0</v>
      </c>
      <c r="C31" s="166"/>
      <c r="D31" s="165"/>
      <c r="E31" s="158"/>
      <c r="F31" s="17"/>
      <c r="G31" s="17">
        <f>IF(F31&gt;0,KOPS!$L$14,)</f>
        <v>0</v>
      </c>
      <c r="H31" s="17">
        <f t="shared" si="9"/>
        <v>0</v>
      </c>
      <c r="I31" s="17"/>
      <c r="J31" s="17"/>
      <c r="K31" s="11">
        <f t="shared" si="8"/>
        <v>0</v>
      </c>
      <c r="L31" s="12">
        <f t="shared" si="2"/>
        <v>0</v>
      </c>
      <c r="M31" s="12">
        <f t="shared" si="3"/>
        <v>0</v>
      </c>
      <c r="N31" s="12">
        <f t="shared" si="4"/>
        <v>0</v>
      </c>
      <c r="O31" s="12">
        <f t="shared" si="5"/>
        <v>0</v>
      </c>
      <c r="P31" s="11">
        <f t="shared" si="6"/>
        <v>0</v>
      </c>
      <c r="T31" s="145"/>
    </row>
    <row r="32" spans="1:20" s="1" customFormat="1" ht="12.75" hidden="1">
      <c r="A32" s="2">
        <f t="shared" si="1"/>
        <v>16</v>
      </c>
      <c r="B32" s="3">
        <f t="shared" si="0"/>
        <v>0</v>
      </c>
      <c r="C32" s="166"/>
      <c r="D32" s="165"/>
      <c r="E32" s="158"/>
      <c r="F32" s="17"/>
      <c r="G32" s="17">
        <f>IF(F32&gt;0,KOPS!$L$14,)</f>
        <v>0</v>
      </c>
      <c r="H32" s="17">
        <f t="shared" si="9"/>
        <v>0</v>
      </c>
      <c r="I32" s="17"/>
      <c r="J32" s="17"/>
      <c r="K32" s="11">
        <f t="shared" si="8"/>
        <v>0</v>
      </c>
      <c r="L32" s="12">
        <f t="shared" si="2"/>
        <v>0</v>
      </c>
      <c r="M32" s="12">
        <f t="shared" si="3"/>
        <v>0</v>
      </c>
      <c r="N32" s="12">
        <f t="shared" si="4"/>
        <v>0</v>
      </c>
      <c r="O32" s="12">
        <f t="shared" si="5"/>
        <v>0</v>
      </c>
      <c r="P32" s="11">
        <f t="shared" si="6"/>
        <v>0</v>
      </c>
      <c r="R32" s="168"/>
      <c r="T32" s="145"/>
    </row>
    <row r="33" spans="1:20" s="1" customFormat="1" ht="12.75" hidden="1">
      <c r="A33" s="2">
        <f t="shared" si="1"/>
        <v>17</v>
      </c>
      <c r="B33" s="3">
        <f t="shared" si="0"/>
        <v>0</v>
      </c>
      <c r="C33" s="153"/>
      <c r="D33" s="148"/>
      <c r="E33" s="149"/>
      <c r="F33" s="16"/>
      <c r="G33" s="17">
        <f>IF(F33&gt;0,KOPS!$L$14,)</f>
        <v>0</v>
      </c>
      <c r="H33" s="17">
        <f t="shared" si="9"/>
        <v>0</v>
      </c>
      <c r="I33" s="17"/>
      <c r="J33" s="17"/>
      <c r="K33" s="11">
        <f t="shared" si="8"/>
        <v>0</v>
      </c>
      <c r="L33" s="12">
        <f t="shared" si="2"/>
        <v>0</v>
      </c>
      <c r="M33" s="12">
        <f t="shared" si="3"/>
        <v>0</v>
      </c>
      <c r="N33" s="12">
        <f t="shared" si="4"/>
        <v>0</v>
      </c>
      <c r="O33" s="12">
        <f t="shared" si="5"/>
        <v>0</v>
      </c>
      <c r="P33" s="11">
        <f t="shared" si="6"/>
        <v>0</v>
      </c>
      <c r="R33" s="168"/>
      <c r="T33" s="145"/>
    </row>
    <row r="34" spans="1:20" s="1" customFormat="1" ht="12.75" hidden="1">
      <c r="A34" s="2">
        <f t="shared" si="1"/>
        <v>18</v>
      </c>
      <c r="B34" s="3">
        <f t="shared" si="0"/>
        <v>0</v>
      </c>
      <c r="C34" s="166"/>
      <c r="D34" s="165"/>
      <c r="E34" s="158"/>
      <c r="F34" s="17"/>
      <c r="G34" s="17">
        <f>IF(F34&gt;0,KOPS!$L$14,)</f>
        <v>0</v>
      </c>
      <c r="H34" s="17">
        <f>ROUND(G34*F34,2)</f>
        <v>0</v>
      </c>
      <c r="I34" s="17"/>
      <c r="J34" s="17"/>
      <c r="K34" s="11">
        <f t="shared" si="8"/>
        <v>0</v>
      </c>
      <c r="L34" s="12">
        <f t="shared" si="2"/>
        <v>0</v>
      </c>
      <c r="M34" s="12">
        <f t="shared" si="3"/>
        <v>0</v>
      </c>
      <c r="N34" s="12">
        <f t="shared" si="4"/>
        <v>0</v>
      </c>
      <c r="O34" s="12">
        <f t="shared" si="5"/>
        <v>0</v>
      </c>
      <c r="P34" s="11">
        <f t="shared" si="6"/>
        <v>0</v>
      </c>
      <c r="R34" s="168"/>
    </row>
    <row r="35" spans="1:20" s="1" customFormat="1" ht="12.75" hidden="1">
      <c r="A35" s="2">
        <f t="shared" si="1"/>
        <v>19</v>
      </c>
      <c r="B35" s="3">
        <f t="shared" si="0"/>
        <v>0</v>
      </c>
      <c r="C35" s="156"/>
      <c r="D35" s="165"/>
      <c r="E35" s="158"/>
      <c r="F35" s="17"/>
      <c r="G35" s="17">
        <f>IF(F35&gt;0,KOPS!$L$14,)</f>
        <v>0</v>
      </c>
      <c r="H35" s="17">
        <f t="shared" ref="H35:H36" si="10">ROUND(G35*F35,2)</f>
        <v>0</v>
      </c>
      <c r="I35" s="17"/>
      <c r="J35" s="17"/>
      <c r="K35" s="11">
        <f t="shared" si="8"/>
        <v>0</v>
      </c>
      <c r="L35" s="12">
        <f t="shared" si="2"/>
        <v>0</v>
      </c>
      <c r="M35" s="12">
        <f t="shared" si="3"/>
        <v>0</v>
      </c>
      <c r="N35" s="12">
        <f t="shared" si="4"/>
        <v>0</v>
      </c>
      <c r="O35" s="12">
        <f t="shared" si="5"/>
        <v>0</v>
      </c>
      <c r="P35" s="11">
        <f t="shared" si="6"/>
        <v>0</v>
      </c>
      <c r="T35" s="145"/>
    </row>
    <row r="36" spans="1:20" s="1" customFormat="1" ht="12.75" hidden="1">
      <c r="A36" s="2">
        <f t="shared" si="1"/>
        <v>20</v>
      </c>
      <c r="B36" s="3">
        <f t="shared" si="0"/>
        <v>0</v>
      </c>
      <c r="C36" s="150"/>
      <c r="D36" s="148"/>
      <c r="E36" s="149"/>
      <c r="F36" s="16"/>
      <c r="G36" s="17">
        <f>IF(F36&gt;0,KOPS!$L$14,)</f>
        <v>0</v>
      </c>
      <c r="H36" s="17">
        <f t="shared" si="10"/>
        <v>0</v>
      </c>
      <c r="I36" s="17"/>
      <c r="J36" s="17"/>
      <c r="K36" s="11">
        <f t="shared" si="8"/>
        <v>0</v>
      </c>
      <c r="L36" s="12">
        <f t="shared" si="2"/>
        <v>0</v>
      </c>
      <c r="M36" s="12">
        <f t="shared" si="3"/>
        <v>0</v>
      </c>
      <c r="N36" s="12">
        <f t="shared" si="4"/>
        <v>0</v>
      </c>
      <c r="O36" s="12">
        <f t="shared" si="5"/>
        <v>0</v>
      </c>
      <c r="P36" s="11">
        <f t="shared" si="6"/>
        <v>0</v>
      </c>
      <c r="Q36" s="168"/>
      <c r="T36" s="145"/>
    </row>
    <row r="37" spans="1:20" s="1" customFormat="1" ht="12.75" hidden="1">
      <c r="A37" s="2">
        <f t="shared" si="1"/>
        <v>21</v>
      </c>
      <c r="B37" s="3">
        <f t="shared" si="0"/>
        <v>0</v>
      </c>
      <c r="C37" s="150"/>
      <c r="D37" s="148"/>
      <c r="E37" s="149"/>
      <c r="F37" s="16"/>
      <c r="G37" s="17">
        <f>IF(F37&gt;0,KOPS!$L$14,)</f>
        <v>0</v>
      </c>
      <c r="H37" s="17">
        <f t="shared" ref="H37:H38" si="11">ROUND(G37*F37,2)</f>
        <v>0</v>
      </c>
      <c r="I37" s="17"/>
      <c r="J37" s="17"/>
      <c r="K37" s="11">
        <f t="shared" ref="K37:K39" si="12">SUM(H37:J37)</f>
        <v>0</v>
      </c>
      <c r="L37" s="12">
        <f t="shared" ref="L37:L39" si="13">ROUND(E37*F37,2)</f>
        <v>0</v>
      </c>
      <c r="M37" s="12">
        <f t="shared" ref="M37:M39" si="14">ROUND(E37*H37,2)</f>
        <v>0</v>
      </c>
      <c r="N37" s="12">
        <f t="shared" ref="N37:N39" si="15">ROUND(E37*I37,2)</f>
        <v>0</v>
      </c>
      <c r="O37" s="12">
        <f t="shared" ref="O37:O39" si="16">ROUND(E37*J37,2)</f>
        <v>0</v>
      </c>
      <c r="P37" s="11">
        <f t="shared" ref="P37:P39" si="17">SUM(M37:O37)</f>
        <v>0</v>
      </c>
      <c r="Q37" s="168"/>
      <c r="T37" s="145"/>
    </row>
    <row r="38" spans="1:20" s="1" customFormat="1" ht="12.75" hidden="1">
      <c r="A38" s="2">
        <f t="shared" si="1"/>
        <v>22</v>
      </c>
      <c r="B38" s="3">
        <f t="shared" si="0"/>
        <v>0</v>
      </c>
      <c r="C38" s="150"/>
      <c r="D38" s="148"/>
      <c r="E38" s="149"/>
      <c r="F38" s="16"/>
      <c r="G38" s="17">
        <f>IF(F38&gt;0,KOPS!$L$14,)</f>
        <v>0</v>
      </c>
      <c r="H38" s="17">
        <f t="shared" si="11"/>
        <v>0</v>
      </c>
      <c r="I38" s="17"/>
      <c r="J38" s="17"/>
      <c r="K38" s="11">
        <f t="shared" si="12"/>
        <v>0</v>
      </c>
      <c r="L38" s="12">
        <f t="shared" si="13"/>
        <v>0</v>
      </c>
      <c r="M38" s="12">
        <f t="shared" si="14"/>
        <v>0</v>
      </c>
      <c r="N38" s="12">
        <f t="shared" si="15"/>
        <v>0</v>
      </c>
      <c r="O38" s="12">
        <f t="shared" si="16"/>
        <v>0</v>
      </c>
      <c r="P38" s="11">
        <f t="shared" si="17"/>
        <v>0</v>
      </c>
    </row>
    <row r="39" spans="1:20" s="1" customFormat="1" ht="13.5" hidden="1" thickBot="1">
      <c r="A39" s="2">
        <f t="shared" si="1"/>
        <v>23</v>
      </c>
      <c r="B39" s="3">
        <f t="shared" si="0"/>
        <v>0</v>
      </c>
      <c r="C39" s="150"/>
      <c r="D39" s="148"/>
      <c r="E39" s="149"/>
      <c r="F39" s="16"/>
      <c r="G39" s="17">
        <f>IF(F39&gt;0,KOPS!$L$14,)</f>
        <v>0</v>
      </c>
      <c r="H39" s="17">
        <f t="shared" ref="H39" si="18">ROUND(G39*F39,2)</f>
        <v>0</v>
      </c>
      <c r="I39" s="17"/>
      <c r="J39" s="17"/>
      <c r="K39" s="11">
        <f t="shared" si="12"/>
        <v>0</v>
      </c>
      <c r="L39" s="12">
        <f t="shared" si="13"/>
        <v>0</v>
      </c>
      <c r="M39" s="12">
        <f t="shared" si="14"/>
        <v>0</v>
      </c>
      <c r="N39" s="12">
        <f t="shared" si="15"/>
        <v>0</v>
      </c>
      <c r="O39" s="12">
        <f t="shared" si="16"/>
        <v>0</v>
      </c>
      <c r="P39" s="11">
        <f t="shared" si="17"/>
        <v>0</v>
      </c>
    </row>
    <row r="40" spans="1:20" ht="15.75" thickBot="1">
      <c r="A40" s="217" t="s">
        <v>374</v>
      </c>
      <c r="B40" s="218"/>
      <c r="C40" s="218"/>
      <c r="D40" s="218"/>
      <c r="E40" s="218"/>
      <c r="F40" s="218"/>
      <c r="G40" s="218"/>
      <c r="H40" s="218"/>
      <c r="I40" s="218"/>
      <c r="J40" s="218"/>
      <c r="K40" s="219"/>
      <c r="L40" s="14">
        <f>SUM(L$17:L39)</f>
        <v>0</v>
      </c>
      <c r="M40" s="13">
        <f>SUM(M$17:M39)</f>
        <v>0</v>
      </c>
      <c r="N40" s="13">
        <f>SUM(N$17:N39)</f>
        <v>0</v>
      </c>
      <c r="O40" s="13">
        <f>SUM(O$17:O39)</f>
        <v>0</v>
      </c>
      <c r="P40" s="15">
        <f>SUM(P$17:P39)</f>
        <v>0</v>
      </c>
    </row>
    <row r="41" spans="1:20" ht="15" hidden="1" customHeight="1">
      <c r="A41" s="151"/>
      <c r="B41" s="151"/>
      <c r="C41" s="151"/>
      <c r="D41" s="151"/>
      <c r="E41" s="151"/>
      <c r="F41" s="151"/>
      <c r="G41" s="151"/>
      <c r="H41" s="151"/>
      <c r="I41" s="151"/>
      <c r="J41" s="151"/>
      <c r="K41" s="151"/>
      <c r="L41" s="152"/>
      <c r="M41" s="210" t="str">
        <f>CONCATENATE("Virsizdevumi (",KOPS!$L$11*100,"%)")</f>
        <v>Virsizdevumi (10%)</v>
      </c>
      <c r="N41" s="211"/>
      <c r="O41" s="212"/>
      <c r="P41" s="115">
        <f>ROUND(KOPS!$L$11*P40,2)</f>
        <v>0</v>
      </c>
    </row>
    <row r="42" spans="1:20" ht="15" hidden="1" customHeight="1">
      <c r="A42" s="151"/>
      <c r="B42" s="151"/>
      <c r="C42" s="151"/>
      <c r="D42" s="151"/>
      <c r="E42" s="151"/>
      <c r="F42" s="151"/>
      <c r="G42" s="151"/>
      <c r="H42" s="151"/>
      <c r="I42" s="151"/>
      <c r="J42" s="151"/>
      <c r="K42" s="151"/>
      <c r="L42" s="152"/>
      <c r="M42" s="210" t="str">
        <f>CONCATENATE("t.sk. darba aizsardzība (",KOPS!$L$13*100,"%)")</f>
        <v>t.sk. darba aizsardzība (3%)</v>
      </c>
      <c r="N42" s="211"/>
      <c r="O42" s="212"/>
      <c r="P42" s="117">
        <f>ROUND(P41*KOPS!$L$13,2)</f>
        <v>0</v>
      </c>
    </row>
    <row r="43" spans="1:20" hidden="1">
      <c r="A43" s="151"/>
      <c r="B43" s="151"/>
      <c r="C43" s="155"/>
      <c r="D43" s="155"/>
      <c r="E43" s="155"/>
      <c r="F43" s="155"/>
      <c r="G43" s="155"/>
      <c r="H43" s="155"/>
      <c r="I43" s="155"/>
      <c r="J43" s="151"/>
      <c r="K43" s="151"/>
      <c r="L43" s="152"/>
      <c r="M43" s="210" t="str">
        <f>CONCATENATE("Peļņa (",KOPS!$L$12*100,"%)")</f>
        <v>Peļņa (5%)</v>
      </c>
      <c r="N43" s="211"/>
      <c r="O43" s="212"/>
      <c r="P43" s="115">
        <f>ROUND(KOPS!$L$12*P40,2)</f>
        <v>0</v>
      </c>
    </row>
    <row r="44" spans="1:20" ht="15" hidden="1" customHeight="1">
      <c r="A44" s="151"/>
      <c r="B44" s="151"/>
      <c r="C44" s="154"/>
      <c r="D44" s="151"/>
      <c r="E44" s="151"/>
      <c r="F44" s="151"/>
      <c r="G44" s="151"/>
      <c r="H44" s="151"/>
      <c r="I44" s="151"/>
      <c r="J44" s="151"/>
      <c r="K44" s="151"/>
      <c r="L44" s="152"/>
      <c r="M44" s="207" t="s">
        <v>14</v>
      </c>
      <c r="N44" s="208"/>
      <c r="O44" s="209"/>
      <c r="P44" s="112">
        <f>SUM(P43:P43,P40:P41)</f>
        <v>0</v>
      </c>
      <c r="R44" s="169"/>
      <c r="S44" s="169"/>
    </row>
    <row r="45" spans="1:20">
      <c r="A45" s="151"/>
      <c r="B45" s="151"/>
      <c r="C45" s="151"/>
      <c r="D45" s="151"/>
      <c r="E45" s="151"/>
      <c r="F45" s="151"/>
      <c r="G45" s="151"/>
      <c r="H45" s="151"/>
      <c r="I45" s="151"/>
      <c r="J45" s="151"/>
      <c r="K45" s="151"/>
      <c r="L45" s="152"/>
      <c r="M45" s="152"/>
      <c r="N45" s="152"/>
      <c r="O45" s="152"/>
      <c r="P45" s="152"/>
      <c r="S45" s="169"/>
    </row>
    <row r="46" spans="1:20" hidden="1"/>
    <row r="48" spans="1:20">
      <c r="A48" s="79"/>
      <c r="B48" s="79"/>
      <c r="C48" s="79"/>
      <c r="D48" s="79"/>
      <c r="H48" s="79"/>
      <c r="I48" s="79"/>
      <c r="J48" s="79"/>
      <c r="K48" s="79"/>
      <c r="L48" s="79"/>
      <c r="M48" s="79"/>
      <c r="N48" s="79"/>
      <c r="O48" s="79"/>
    </row>
    <row r="49" spans="1:15">
      <c r="A49" s="62"/>
      <c r="B49" s="80"/>
      <c r="C49" s="81"/>
      <c r="D49" s="82" t="s">
        <v>0</v>
      </c>
      <c r="H49" s="62"/>
      <c r="I49" s="80"/>
      <c r="J49" s="81"/>
      <c r="O49" s="82" t="s">
        <v>0</v>
      </c>
    </row>
    <row r="50" spans="1:15">
      <c r="A50" s="61"/>
      <c r="B50" s="62"/>
      <c r="C50" s="83"/>
      <c r="D50" s="84"/>
    </row>
    <row r="51" spans="1:15">
      <c r="A51" s="61"/>
      <c r="B51" s="62"/>
      <c r="C51" s="63"/>
      <c r="D51" s="62"/>
    </row>
  </sheetData>
  <mergeCells count="16">
    <mergeCell ref="A1:E1"/>
    <mergeCell ref="A2:E2"/>
    <mergeCell ref="A3:E3"/>
    <mergeCell ref="D11:E11"/>
    <mergeCell ref="A14:A15"/>
    <mergeCell ref="B14:B15"/>
    <mergeCell ref="C14:C15"/>
    <mergeCell ref="D14:D15"/>
    <mergeCell ref="E14:E15"/>
    <mergeCell ref="M44:O44"/>
    <mergeCell ref="F14:K14"/>
    <mergeCell ref="L14:P14"/>
    <mergeCell ref="A40:K40"/>
    <mergeCell ref="M41:O41"/>
    <mergeCell ref="M42:O42"/>
    <mergeCell ref="M43:O43"/>
  </mergeCells>
  <printOptions horizontalCentered="1"/>
  <pageMargins left="0.19685039370078741" right="0.19685039370078741" top="1.1811023622047245" bottom="0.39370078740157483" header="0.31496062992125984" footer="0.31496062992125984"/>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Darblapas</vt:lpstr>
      </vt:variant>
      <vt:variant>
        <vt:i4>6</vt:i4>
      </vt:variant>
      <vt:variant>
        <vt:lpstr>Diapazoni ar nosaukumiem</vt:lpstr>
      </vt:variant>
      <vt:variant>
        <vt:i4>3</vt:i4>
      </vt:variant>
    </vt:vector>
  </HeadingPairs>
  <TitlesOfParts>
    <vt:vector size="9" baseType="lpstr">
      <vt:lpstr>D_veidi</vt:lpstr>
      <vt:lpstr>PA</vt:lpstr>
      <vt:lpstr>BUV_KOPT</vt:lpstr>
      <vt:lpstr>KOPS</vt:lpstr>
      <vt:lpstr>1</vt:lpstr>
      <vt:lpstr>2</vt:lpstr>
      <vt:lpstr>'1'!Drukas_apgabals</vt:lpstr>
      <vt:lpstr>'2'!Drukas_apgabals</vt:lpstr>
      <vt:lpstr>KOPS!Drukas_apgabals</vt:lpstr>
    </vt:vector>
  </TitlesOfParts>
  <Company>none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Tames veidlapa 3v</dc:title>
  <dc:creator>Jānis Tupreinis</dc:creator>
  <cp:keywords>Tames veidlapa</cp:keywords>
  <cp:lastModifiedBy>Liene Berga</cp:lastModifiedBy>
  <cp:lastPrinted>2025-02-04T13:48:41Z</cp:lastPrinted>
  <dcterms:created xsi:type="dcterms:W3CDTF">2012-05-22T12:04:26Z</dcterms:created>
  <dcterms:modified xsi:type="dcterms:W3CDTF">2025-03-03T12:01:30Z</dcterms:modified>
</cp:coreProperties>
</file>